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Dokumenty\opravy, akce pod smlouvama, projekty, soutěže\veřejné zakázky, soutěže\Soutěže\2022\oprava chodníků\"/>
    </mc:Choice>
  </mc:AlternateContent>
  <bookViews>
    <workbookView xWindow="0" yWindow="0" windowWidth="28800" windowHeight="12300" activeTab="1"/>
  </bookViews>
  <sheets>
    <sheet name="Rekapitulace stavby" sheetId="1" r:id="rId1"/>
    <sheet name="Mesto1050 - Oprava chodní..." sheetId="2" r:id="rId2"/>
    <sheet name="Seznam figur" sheetId="3" r:id="rId3"/>
  </sheets>
  <definedNames>
    <definedName name="_xlnm._FilterDatabase" localSheetId="1" hidden="1">'Mesto1050 - Oprava chodní...'!$C$122:$K$259</definedName>
    <definedName name="_xlnm.Print_Titles" localSheetId="1">'Mesto1050 - Oprava chodní...'!$122:$122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'Mesto1050 - Oprava chodní...'!$C$4:$J$76,'Mesto1050 - Oprava chodní...'!$C$82:$J$106,'Mesto1050 - Oprava chodní...'!$C$112:$K$259</definedName>
    <definedName name="_xlnm.Print_Area" localSheetId="0">'Rekapitulace stavby'!$D$4:$AO$76,'Rekapitulace stavby'!$C$82:$AQ$96</definedName>
    <definedName name="_xlnm.Print_Area" localSheetId="2">'Seznam figur'!$C$4:$G$30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 s="1"/>
  <c r="BI259" i="2"/>
  <c r="BH259" i="2"/>
  <c r="BG259" i="2"/>
  <c r="BF259" i="2"/>
  <c r="T259" i="2"/>
  <c r="T258" i="2" s="1"/>
  <c r="R259" i="2"/>
  <c r="R258" i="2" s="1"/>
  <c r="P259" i="2"/>
  <c r="P258" i="2" s="1"/>
  <c r="BI257" i="2"/>
  <c r="BH257" i="2"/>
  <c r="BG257" i="2"/>
  <c r="BF257" i="2"/>
  <c r="T257" i="2"/>
  <c r="T256" i="2" s="1"/>
  <c r="R257" i="2"/>
  <c r="R256" i="2" s="1"/>
  <c r="P257" i="2"/>
  <c r="P256" i="2" s="1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T250" i="2" s="1"/>
  <c r="R251" i="2"/>
  <c r="R250" i="2" s="1"/>
  <c r="P251" i="2"/>
  <c r="P250" i="2" s="1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20" i="2"/>
  <c r="F119" i="2"/>
  <c r="F117" i="2"/>
  <c r="E115" i="2"/>
  <c r="J90" i="2"/>
  <c r="F89" i="2"/>
  <c r="F87" i="2"/>
  <c r="E85" i="2"/>
  <c r="J19" i="2"/>
  <c r="E19" i="2"/>
  <c r="J119" i="2"/>
  <c r="J18" i="2"/>
  <c r="J16" i="2"/>
  <c r="E16" i="2"/>
  <c r="F120" i="2"/>
  <c r="J15" i="2"/>
  <c r="J10" i="2"/>
  <c r="J117" i="2" s="1"/>
  <c r="L90" i="1"/>
  <c r="AM90" i="1"/>
  <c r="AM89" i="1"/>
  <c r="L89" i="1"/>
  <c r="AM87" i="1"/>
  <c r="L87" i="1"/>
  <c r="L85" i="1"/>
  <c r="L84" i="1"/>
  <c r="BK209" i="2"/>
  <c r="BK191" i="2"/>
  <c r="BK171" i="2"/>
  <c r="J153" i="2"/>
  <c r="J132" i="2"/>
  <c r="BK259" i="2"/>
  <c r="J246" i="2"/>
  <c r="J197" i="2"/>
  <c r="BK176" i="2"/>
  <c r="J161" i="2"/>
  <c r="J149" i="2"/>
  <c r="J129" i="2"/>
  <c r="J257" i="2"/>
  <c r="J239" i="2"/>
  <c r="J223" i="2"/>
  <c r="J208" i="2"/>
  <c r="BK187" i="2"/>
  <c r="J172" i="2"/>
  <c r="BK161" i="2"/>
  <c r="BK147" i="2"/>
  <c r="BK129" i="2"/>
  <c r="BK243" i="2"/>
  <c r="J207" i="2"/>
  <c r="J190" i="2"/>
  <c r="J171" i="2"/>
  <c r="BK153" i="2"/>
  <c r="J130" i="2"/>
  <c r="J259" i="2"/>
  <c r="BK257" i="2"/>
  <c r="J248" i="2"/>
  <c r="J243" i="2"/>
  <c r="BK239" i="2"/>
  <c r="J229" i="2"/>
  <c r="BK216" i="2"/>
  <c r="BK197" i="2"/>
  <c r="BK181" i="2"/>
  <c r="BK169" i="2"/>
  <c r="J147" i="2"/>
  <c r="J128" i="2"/>
  <c r="BK255" i="2"/>
  <c r="J209" i="2"/>
  <c r="BK183" i="2"/>
  <c r="BK172" i="2"/>
  <c r="J157" i="2"/>
  <c r="BK137" i="2"/>
  <c r="BK126" i="2"/>
  <c r="J255" i="2"/>
  <c r="BK236" i="2"/>
  <c r="J220" i="2"/>
  <c r="J192" i="2"/>
  <c r="J183" i="2"/>
  <c r="BK163" i="2"/>
  <c r="BK146" i="2"/>
  <c r="BK254" i="2"/>
  <c r="J231" i="2"/>
  <c r="BK199" i="2"/>
  <c r="J187" i="2"/>
  <c r="BK165" i="2"/>
  <c r="J146" i="2"/>
  <c r="J238" i="2"/>
  <c r="BK220" i="2"/>
  <c r="J199" i="2"/>
  <c r="J188" i="2"/>
  <c r="BK157" i="2"/>
  <c r="BK151" i="2"/>
  <c r="BK127" i="2"/>
  <c r="J254" i="2"/>
  <c r="BK207" i="2"/>
  <c r="J181" i="2"/>
  <c r="J169" i="2"/>
  <c r="BK159" i="2"/>
  <c r="BK135" i="2"/>
  <c r="J251" i="2"/>
  <c r="BK231" i="2"/>
  <c r="J216" i="2"/>
  <c r="BK195" i="2"/>
  <c r="BK185" i="2"/>
  <c r="J165" i="2"/>
  <c r="BK149" i="2"/>
  <c r="BK130" i="2"/>
  <c r="BK246" i="2"/>
  <c r="BK223" i="2"/>
  <c r="BK192" i="2"/>
  <c r="J185" i="2"/>
  <c r="J163" i="2"/>
  <c r="J145" i="2"/>
  <c r="BK132" i="2"/>
  <c r="J236" i="2"/>
  <c r="J212" i="2"/>
  <c r="J195" i="2"/>
  <c r="BK173" i="2"/>
  <c r="J155" i="2"/>
  <c r="BK145" i="2"/>
  <c r="J126" i="2"/>
  <c r="BK251" i="2"/>
  <c r="BK188" i="2"/>
  <c r="J173" i="2"/>
  <c r="BK168" i="2"/>
  <c r="BK155" i="2"/>
  <c r="J127" i="2"/>
  <c r="AS94" i="1"/>
  <c r="BK248" i="2"/>
  <c r="BK229" i="2"/>
  <c r="BK212" i="2"/>
  <c r="BK190" i="2"/>
  <c r="J168" i="2"/>
  <c r="J159" i="2"/>
  <c r="J135" i="2"/>
  <c r="BK128" i="2"/>
  <c r="BK238" i="2"/>
  <c r="BK208" i="2"/>
  <c r="J191" i="2"/>
  <c r="J176" i="2"/>
  <c r="J151" i="2"/>
  <c r="J137" i="2"/>
  <c r="P125" i="2" l="1"/>
  <c r="R136" i="2"/>
  <c r="R167" i="2"/>
  <c r="P170" i="2"/>
  <c r="P215" i="2"/>
  <c r="BK253" i="2"/>
  <c r="R125" i="2"/>
  <c r="T136" i="2"/>
  <c r="T167" i="2"/>
  <c r="R170" i="2"/>
  <c r="T215" i="2"/>
  <c r="T253" i="2"/>
  <c r="T252" i="2" s="1"/>
  <c r="T125" i="2"/>
  <c r="T124" i="2" s="1"/>
  <c r="P136" i="2"/>
  <c r="P167" i="2"/>
  <c r="T170" i="2"/>
  <c r="BK215" i="2"/>
  <c r="J215" i="2" s="1"/>
  <c r="J100" i="2" s="1"/>
  <c r="P253" i="2"/>
  <c r="P252" i="2"/>
  <c r="BK125" i="2"/>
  <c r="J125" i="2" s="1"/>
  <c r="J96" i="2" s="1"/>
  <c r="BK136" i="2"/>
  <c r="J136" i="2" s="1"/>
  <c r="J97" i="2" s="1"/>
  <c r="BK167" i="2"/>
  <c r="J167" i="2"/>
  <c r="J98" i="2" s="1"/>
  <c r="BK170" i="2"/>
  <c r="J170" i="2" s="1"/>
  <c r="J99" i="2" s="1"/>
  <c r="R215" i="2"/>
  <c r="R253" i="2"/>
  <c r="R252" i="2" s="1"/>
  <c r="BK258" i="2"/>
  <c r="J258" i="2" s="1"/>
  <c r="J105" i="2" s="1"/>
  <c r="BK250" i="2"/>
  <c r="J250" i="2"/>
  <c r="J101" i="2" s="1"/>
  <c r="BK256" i="2"/>
  <c r="J256" i="2" s="1"/>
  <c r="J104" i="2" s="1"/>
  <c r="F90" i="2"/>
  <c r="BE126" i="2"/>
  <c r="BE128" i="2"/>
  <c r="BE157" i="2"/>
  <c r="BE168" i="2"/>
  <c r="BE172" i="2"/>
  <c r="BE176" i="2"/>
  <c r="BE181" i="2"/>
  <c r="BE187" i="2"/>
  <c r="BE195" i="2"/>
  <c r="BE208" i="2"/>
  <c r="BE216" i="2"/>
  <c r="BE220" i="2"/>
  <c r="BE229" i="2"/>
  <c r="BE236" i="2"/>
  <c r="BE248" i="2"/>
  <c r="BE149" i="2"/>
  <c r="BE153" i="2"/>
  <c r="BE155" i="2"/>
  <c r="BE173" i="2"/>
  <c r="BE197" i="2"/>
  <c r="BE199" i="2"/>
  <c r="BE209" i="2"/>
  <c r="BE212" i="2"/>
  <c r="BE223" i="2"/>
  <c r="BE231" i="2"/>
  <c r="BE238" i="2"/>
  <c r="BE239" i="2"/>
  <c r="BE259" i="2"/>
  <c r="J87" i="2"/>
  <c r="J89" i="2"/>
  <c r="BE127" i="2"/>
  <c r="BE130" i="2"/>
  <c r="BE132" i="2"/>
  <c r="BE145" i="2"/>
  <c r="BE146" i="2"/>
  <c r="BE151" i="2"/>
  <c r="BE169" i="2"/>
  <c r="BE185" i="2"/>
  <c r="BE190" i="2"/>
  <c r="BE191" i="2"/>
  <c r="BE243" i="2"/>
  <c r="BE246" i="2"/>
  <c r="BE129" i="2"/>
  <c r="BE135" i="2"/>
  <c r="BE137" i="2"/>
  <c r="BE147" i="2"/>
  <c r="BE159" i="2"/>
  <c r="BE161" i="2"/>
  <c r="BE163" i="2"/>
  <c r="BE165" i="2"/>
  <c r="BE171" i="2"/>
  <c r="BE183" i="2"/>
  <c r="BE188" i="2"/>
  <c r="BE192" i="2"/>
  <c r="BE207" i="2"/>
  <c r="BE251" i="2"/>
  <c r="BE254" i="2"/>
  <c r="BE255" i="2"/>
  <c r="BE257" i="2"/>
  <c r="J32" i="2"/>
  <c r="AW95" i="1" s="1"/>
  <c r="F34" i="2"/>
  <c r="BC95" i="1" s="1"/>
  <c r="BC94" i="1" s="1"/>
  <c r="AY94" i="1" s="1"/>
  <c r="F35" i="2"/>
  <c r="BD95" i="1" s="1"/>
  <c r="BD94" i="1" s="1"/>
  <c r="W33" i="1" s="1"/>
  <c r="F33" i="2"/>
  <c r="BB95" i="1" s="1"/>
  <c r="BB94" i="1" s="1"/>
  <c r="W31" i="1" s="1"/>
  <c r="F32" i="2"/>
  <c r="BA95" i="1" s="1"/>
  <c r="BA94" i="1" s="1"/>
  <c r="W30" i="1" s="1"/>
  <c r="T123" i="2" l="1"/>
  <c r="R124" i="2"/>
  <c r="R123" i="2" s="1"/>
  <c r="BK252" i="2"/>
  <c r="J252" i="2" s="1"/>
  <c r="J102" i="2" s="1"/>
  <c r="P124" i="2"/>
  <c r="P123" i="2" s="1"/>
  <c r="AU95" i="1" s="1"/>
  <c r="AU94" i="1" s="1"/>
  <c r="BK124" i="2"/>
  <c r="J124" i="2"/>
  <c r="J95" i="2" s="1"/>
  <c r="J253" i="2"/>
  <c r="J103" i="2"/>
  <c r="AX94" i="1"/>
  <c r="AW94" i="1"/>
  <c r="AK30" i="1"/>
  <c r="F31" i="2"/>
  <c r="AZ95" i="1" s="1"/>
  <c r="AZ94" i="1" s="1"/>
  <c r="W29" i="1" s="1"/>
  <c r="W32" i="1"/>
  <c r="J31" i="2"/>
  <c r="AV95" i="1" s="1"/>
  <c r="AT95" i="1" s="1"/>
  <c r="BK123" i="2" l="1"/>
  <c r="J123" i="2"/>
  <c r="J94" i="2" s="1"/>
  <c r="AV94" i="1"/>
  <c r="AK29" i="1" s="1"/>
  <c r="J28" i="2" l="1"/>
  <c r="AG95" i="1"/>
  <c r="AG94" i="1"/>
  <c r="AK26" i="1" s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<sst xmlns="http://schemas.openxmlformats.org/spreadsheetml/2006/main" count="1869" uniqueCount="423">
  <si>
    <t>Export Komplet</t>
  </si>
  <si>
    <t/>
  </si>
  <si>
    <t>2.0</t>
  </si>
  <si>
    <t>False</t>
  </si>
  <si>
    <t>{a467c4ff-bdef-482d-ae47-e761ecf2784c}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</si>
  <si>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</si>
  <si>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</si>
  <si>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</si>
  <si>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</si>
  <si>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</si>
  <si>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</si>
  <si>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</si>
  <si>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</si>
  <si>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</si>
  <si>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Mesto1050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</si>
  <si>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</si>
  <si>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</si>
  <si>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Sokolská u DARY</t>
  </si>
  <si>
    <t>KSO:</t>
  </si>
  <si>
    <t>CC-CZ:</t>
  </si>
  <si>
    <t>Místo:</t>
  </si>
  <si>
    <t>Valašské Meziříčí</t>
  </si>
  <si>
    <t>Datum:</t>
  </si>
  <si>
    <t>16. 3. 2022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</si>
  <si>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</si>
  <si>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</si>
  <si>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</si>
  <si>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</si>
  <si>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</si>
  <si>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</si>
  <si>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</si>
  <si>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</si>
  <si>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</si>
  <si>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</si>
  <si>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</si>
  <si>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</si>
  <si>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</si>
  <si>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</si>
  <si>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</si>
  <si>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</si>
  <si>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</si>
  <si>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</si>
  <si>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</si>
  <si>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</si>
  <si>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</si>
  <si>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</si>
  <si>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</si>
  <si>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</si>
  <si>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</si>
  <si>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</si>
  <si>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</si>
  <si>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</si>
  <si>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</si>
  <si>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</si>
  <si>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</si>
  <si>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</si>
  <si>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</si>
  <si>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</si>
  <si>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</si>
  <si>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</si>
  <si>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</si>
  <si>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</si>
  <si>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</si>
  <si>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</si>
  <si>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</si>
  <si>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</si>
  <si>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</si>
  <si>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</si>
  <si>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</si>
  <si>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</si>
  <si>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</si>
  <si>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</si>
  <si>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</si>
  <si>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</si>
  <si>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</si>
  <si>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</si>
  <si>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</si>
  <si>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</si>
  <si>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</si>
  <si>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</si>
  <si>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</si>
  <si>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</si>
  <si>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</si>
  <si>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sut2</t>
  </si>
  <si>
    <t>199,56</t>
  </si>
  <si>
    <t>2</t>
  </si>
  <si>
    <t>sut1</t>
  </si>
  <si>
    <t>72,18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</si>
  <si>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</si>
  <si>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</si>
  <si>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</si>
  <si>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</si>
  <si>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</si>
  <si>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</si>
  <si>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</si>
  <si>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</si>
  <si>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</si>
  <si>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</si>
  <si>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</si>
  <si>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</si>
  <si>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</si>
  <si>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</si>
  <si>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</si>
  <si>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</si>
  <si>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</si>
  <si>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</si>
  <si>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</si>
  <si>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</si>
  <si>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</si>
  <si>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</si>
  <si>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</si>
  <si>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</si>
  <si>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</si>
  <si>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</si>
  <si>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</si>
  <si>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</si>
  <si>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</si>
  <si>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</si>
  <si>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</si>
  <si>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</si>
  <si>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</si>
  <si>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</si>
  <si>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</si>
  <si>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</si>
  <si>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</si>
  <si>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</si>
  <si>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01</t>
  </si>
  <si>
    <t>4</t>
  </si>
  <si>
    <t>178390746</t>
  </si>
  <si>
    <t>113106142</t>
  </si>
  <si>
    <t>Rozebrání dlažeb z betonových nebo kamenných dlaždic komunikací pro pěší strojně pl přes 50 m2</t>
  </si>
  <si>
    <t>-1606602954</t>
  </si>
  <si>
    <t>3</t>
  </si>
  <si>
    <t>113107223</t>
  </si>
  <si>
    <t>Odstranění podkladu z kameniva drceného tl přes 200 do 300 mm strojně pl přes 200 m2</t>
  </si>
  <si>
    <t>-795131092</t>
  </si>
  <si>
    <t>113107312</t>
  </si>
  <si>
    <t>Odstranění podkladu z kameniva těženého tl přes 100 do 200 mm strojně pl do 50 m2</t>
  </si>
  <si>
    <t>440057566</t>
  </si>
  <si>
    <t>5</t>
  </si>
  <si>
    <t>113202111</t>
  </si>
  <si>
    <t>Vytrhání obrub krajníků obrubníků stojatých</t>
  </si>
  <si>
    <t>m</t>
  </si>
  <si>
    <t>-387680766</t>
  </si>
  <si>
    <t>VV</t>
  </si>
  <si>
    <t>47,0+108,0+6,0</t>
  </si>
  <si>
    <t>6</t>
  </si>
  <si>
    <t>113203111</t>
  </si>
  <si>
    <t>Vytrhání obrub z dlažebních kostek</t>
  </si>
  <si>
    <t>2030692008</t>
  </si>
  <si>
    <t>přídlažba pro zpětné použití</t>
  </si>
  <si>
    <t>102,0*2</t>
  </si>
  <si>
    <t>7</t>
  </si>
  <si>
    <t>181152302</t>
  </si>
  <si>
    <t>Úprava pláně pro silnice a dálnice v zářezech se zhutněním</t>
  </si>
  <si>
    <t>-1564891476</t>
  </si>
  <si>
    <t>Komunikace pozemní</t>
  </si>
  <si>
    <t>8</t>
  </si>
  <si>
    <t>564831011</t>
  </si>
  <si>
    <t>Podklad ze štěrkodrtě ŠD plochy do 100 m2 tl 100 mm</t>
  </si>
  <si>
    <t>-691525053</t>
  </si>
  <si>
    <t>pod obrubníky a dvouřádek</t>
  </si>
  <si>
    <t>108,0*0,45</t>
  </si>
  <si>
    <t>6,0*0,3</t>
  </si>
  <si>
    <t>102*0,3</t>
  </si>
  <si>
    <t>47,0*0,3</t>
  </si>
  <si>
    <t>20,0*0,7</t>
  </si>
  <si>
    <t>Součet</t>
  </si>
  <si>
    <t>9</t>
  </si>
  <si>
    <t>564861011</t>
  </si>
  <si>
    <t>Podklad ze štěrkodrtě ŠD plochy do 100 m2 tl 200 mm</t>
  </si>
  <si>
    <t>-1371891071</t>
  </si>
  <si>
    <t>10</t>
  </si>
  <si>
    <t>564871011</t>
  </si>
  <si>
    <t>Podklad ze štěrkodrtě ŠD plochy do 100 m2 tl 250 mm</t>
  </si>
  <si>
    <t>2103902663</t>
  </si>
  <si>
    <t>11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</si>
  <si>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</si>
  <si>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</si>
  <si>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795434548</t>
  </si>
  <si>
    <t>356,0+9,0+6,0</t>
  </si>
  <si>
    <t>12</t>
  </si>
  <si>
    <t>M</t>
  </si>
  <si>
    <t>59245018</t>
  </si>
  <si>
    <t>dlažba tvar obdélník betonová 200x100x60mm přírodní</t>
  </si>
  <si>
    <t>296268764</t>
  </si>
  <si>
    <t>356*1,01 'Přepočtené koeficientem množství</t>
  </si>
  <si>
    <t>13</t>
  </si>
  <si>
    <t>59245006</t>
  </si>
  <si>
    <t>dlažba tvar obdélník betonová pro nevidomé 200x100x60mm barevná</t>
  </si>
  <si>
    <t>456973426</t>
  </si>
  <si>
    <t>9*1,01 'Přepočtené koeficientem množství</t>
  </si>
  <si>
    <t>14</t>
  </si>
  <si>
    <t>59245008</t>
  </si>
  <si>
    <t>dlažba tvar obdélník betonová 200x100x60mm barevná</t>
  </si>
  <si>
    <t>-225658928</t>
  </si>
  <si>
    <t>6*1,01 'Přepočtené koeficientem množství</t>
  </si>
  <si>
    <t>596211114</t>
  </si>
  <si>
    <t>Příplatek za kombinaci dvou barev u kladení betonových dlažeb komunikací pro pěší ručně tl 60 mm skupiny A</t>
  </si>
  <si>
    <t>808292872</t>
  </si>
  <si>
    <t>6+9</t>
  </si>
  <si>
    <t>16</t>
  </si>
  <si>
    <t>596212210</t>
  </si>
  <si>
    <t>Kladení zámkové dlažby pozemních komunikací ručně tl 80 mm skupiny A pl do 50 m2</t>
  </si>
  <si>
    <t>-1444354412</t>
  </si>
  <si>
    <t>12+4+3,5</t>
  </si>
  <si>
    <t>17</t>
  </si>
  <si>
    <t>59245020</t>
  </si>
  <si>
    <t>dlažba tvar obdélník betonová 200x100x80mm přírodní</t>
  </si>
  <si>
    <t>970053936</t>
  </si>
  <si>
    <t>12*1,03 'Přepočtené koeficientem množství</t>
  </si>
  <si>
    <t>18</t>
  </si>
  <si>
    <t>59245226</t>
  </si>
  <si>
    <t>dlažba tvar obdélník betonová pro nevidomé 200x100x80mm barevná</t>
  </si>
  <si>
    <t>1735441324</t>
  </si>
  <si>
    <t>4*1,03 'Přepočtené koeficientem množství</t>
  </si>
  <si>
    <t>19</t>
  </si>
  <si>
    <t>RMAT0001</t>
  </si>
  <si>
    <t xml:space="preserve">dlažba zámková bez zkosené hrany </t>
  </si>
  <si>
    <t>-1206231323</t>
  </si>
  <si>
    <t>3,5*1,03 'Přepočtené koeficientem množství</t>
  </si>
  <si>
    <t>20</t>
  </si>
  <si>
    <t>596212214</t>
  </si>
  <si>
    <t>Příplatek za kombinaci dvou barev u betonových dlažeb pozemních komunikací ručně tl 80 mm skupiny A</t>
  </si>
  <si>
    <t>1967511618</t>
  </si>
  <si>
    <t>4+3,5</t>
  </si>
  <si>
    <t>Trubní vedení</t>
  </si>
  <si>
    <t>899331111</t>
  </si>
  <si>
    <t>Výšková úprava uličního vstupu nebo vpusti do 200 mm zvýšením poklopu</t>
  </si>
  <si>
    <t>kus</t>
  </si>
  <si>
    <t>-1464967747</t>
  </si>
  <si>
    <t>22</t>
  </si>
  <si>
    <t>899431111</t>
  </si>
  <si>
    <t>Výšková úprava uličního vstupu nebo vpusti do 200 mm zvýšením krycího hrnce, šoupěte nebo hydrantu</t>
  </si>
  <si>
    <t>310972760</t>
  </si>
  <si>
    <t>Ostatní konstrukce a práce, bourání</t>
  </si>
  <si>
    <t>23</t>
  </si>
  <si>
    <t>914211112</t>
  </si>
  <si>
    <t xml:space="preserve">osazení + dodávka zastávkový označník typu MM Cite </t>
  </si>
  <si>
    <t>-1521473867</t>
  </si>
  <si>
    <t>24</t>
  </si>
  <si>
    <t>915223121</t>
  </si>
  <si>
    <t>Vodicí linie z plastu pro orientaci nevidomých na přechodu šířky 170 mm</t>
  </si>
  <si>
    <t>-815724033</t>
  </si>
  <si>
    <t>25</t>
  </si>
  <si>
    <t>916111123</t>
  </si>
  <si>
    <t>Osazení obruby z drobných kostek s boční opěrou do lože z betonu prostého</t>
  </si>
  <si>
    <t>-1566490679</t>
  </si>
  <si>
    <t>použít stávající materiál</t>
  </si>
  <si>
    <t>26</t>
  </si>
  <si>
    <t>916131213</t>
  </si>
  <si>
    <t>Osazení silničního obrubníku betonového stojatého s boční opěrou do lože z betonu prostého</t>
  </si>
  <si>
    <t>1813751130</t>
  </si>
  <si>
    <t>"klasik"   80,0</t>
  </si>
  <si>
    <t>"snížený"   19,0</t>
  </si>
  <si>
    <t>"přechodový"   9,0</t>
  </si>
  <si>
    <t>27</t>
  </si>
  <si>
    <t>59217031</t>
  </si>
  <si>
    <t>obrubník betonový silniční 1000x150x250mm</t>
  </si>
  <si>
    <t>1686597751</t>
  </si>
  <si>
    <t>80*1,02 'Přepočtené koeficientem množství</t>
  </si>
  <si>
    <t>28</t>
  </si>
  <si>
    <t>59217029</t>
  </si>
  <si>
    <t>obrubník betonový silniční nájezdový 1000x150x150mm</t>
  </si>
  <si>
    <t>-140767938</t>
  </si>
  <si>
    <t>19*1,02 'Přepočtené koeficientem množství</t>
  </si>
  <si>
    <t>29</t>
  </si>
  <si>
    <t>59217030</t>
  </si>
  <si>
    <t>obrubník betonový silniční přechodový 1000x150x150-250mm</t>
  </si>
  <si>
    <t>807614185</t>
  </si>
  <si>
    <t>9*1,02 'Přepočtené koeficientem množství</t>
  </si>
  <si>
    <t>30</t>
  </si>
  <si>
    <t>916231213</t>
  </si>
  <si>
    <t>Osazení chodníkového obrubníku betonového stojatého s boční opěrou do lože z betonu prostého</t>
  </si>
  <si>
    <t>140404866</t>
  </si>
  <si>
    <t>31</t>
  </si>
  <si>
    <t>59217017</t>
  </si>
  <si>
    <t>obrubník betonový chodníkový 1000x100x250mm</t>
  </si>
  <si>
    <t>417707241</t>
  </si>
  <si>
    <t>47*1,02 'Přepočtené koeficientem množství</t>
  </si>
  <si>
    <t>32</t>
  </si>
  <si>
    <t>916331112</t>
  </si>
  <si>
    <t>Osazení zahradního obrubníku betonového do lože z betonu s boční opěrou</t>
  </si>
  <si>
    <t>295767064</t>
  </si>
  <si>
    <t>33</t>
  </si>
  <si>
    <t>59217001</t>
  </si>
  <si>
    <t>obrubník betonový zahradní 1000x50x250mm</t>
  </si>
  <si>
    <t>-340464106</t>
  </si>
  <si>
    <t>34</t>
  </si>
  <si>
    <t>916431112</t>
  </si>
  <si>
    <t>Osazení bezbariérového betonového obrubníku do betonového lože tl 150 mm s boční opěrou</t>
  </si>
  <si>
    <t>-1531592243</t>
  </si>
  <si>
    <t>zastávkový</t>
  </si>
  <si>
    <t>18+2</t>
  </si>
  <si>
    <t>35</t>
  </si>
  <si>
    <t>59217041</t>
  </si>
  <si>
    <t>obrubník betonový bezbariérový přímý</t>
  </si>
  <si>
    <t>-785555267</t>
  </si>
  <si>
    <t>18*1,02 'Přepočtené koeficientem množství</t>
  </si>
  <si>
    <t>36</t>
  </si>
  <si>
    <t>59217040</t>
  </si>
  <si>
    <t>obrubník betonový bezbariérový náběhový</t>
  </si>
  <si>
    <t>-1429965891</t>
  </si>
  <si>
    <t>2*1,02 'Přepočtené koeficientem množství</t>
  </si>
  <si>
    <t>37</t>
  </si>
  <si>
    <t>916991121</t>
  </si>
  <si>
    <t>Lože pod obrubníky, krajníky nebo obruby z dlažebních kostek z betonu prostého</t>
  </si>
  <si>
    <t>m3</t>
  </si>
  <si>
    <t>1521747324</t>
  </si>
  <si>
    <t>108,0*0,45*0,1</t>
  </si>
  <si>
    <t>6,0*0,3*0,1</t>
  </si>
  <si>
    <t>102*0,3*0,1</t>
  </si>
  <si>
    <t>47,0*0,3*0,1</t>
  </si>
  <si>
    <t>20,0*0,7*0,1</t>
  </si>
  <si>
    <t>38</t>
  </si>
  <si>
    <t>979054441</t>
  </si>
  <si>
    <t>Očištění vybouraných z desek nebo dlaždic s původním spárováním z kameniva těženého</t>
  </si>
  <si>
    <t>-813046394</t>
  </si>
  <si>
    <t>39</t>
  </si>
  <si>
    <t>979054451</t>
  </si>
  <si>
    <t>Očištění vybouraných zámkových dlaždic s původním spárováním z kameniva těženého</t>
  </si>
  <si>
    <t>-958600594</t>
  </si>
  <si>
    <t>40</t>
  </si>
  <si>
    <t>979071122</t>
  </si>
  <si>
    <t>Očištění dlažebních kostek drobných s původním spárováním živičnou směsí nebo MC</t>
  </si>
  <si>
    <t>-992178222</t>
  </si>
  <si>
    <t>102,0*2*0,1</t>
  </si>
  <si>
    <t>41</t>
  </si>
  <si>
    <t>981511114</t>
  </si>
  <si>
    <t>Demolice konstrukcí objektů z betonu železového postupným rozebíráním</t>
  </si>
  <si>
    <t>-419444693</t>
  </si>
  <si>
    <t>rozbití betonu</t>
  </si>
  <si>
    <t>2,5</t>
  </si>
  <si>
    <t>997</t>
  </si>
  <si>
    <t>Přesun sutě</t>
  </si>
  <si>
    <t>42</t>
  </si>
  <si>
    <t>997221151</t>
  </si>
  <si>
    <t>Vodorovná doprava suti z kusových materiálů stavebním kolečkem do 50 m</t>
  </si>
  <si>
    <t>t</t>
  </si>
  <si>
    <t>1774124391</t>
  </si>
  <si>
    <t>"uložení zámkové dlažby na palety"   3,9</t>
  </si>
  <si>
    <t>"uložení dlažby 300x300 na palety  2/3"      99,45/3*2</t>
  </si>
  <si>
    <t>43</t>
  </si>
  <si>
    <t>-2115411841</t>
  </si>
  <si>
    <t>odvoz+dovoz dlažební kostky</t>
  </si>
  <si>
    <t>23,46*2</t>
  </si>
  <si>
    <t>44</t>
  </si>
  <si>
    <t>997221551</t>
  </si>
  <si>
    <t>Vodorovná doprava suti ze sypkých materiálů do 1 km</t>
  </si>
  <si>
    <t>-779014808</t>
  </si>
  <si>
    <t>341,94</t>
  </si>
  <si>
    <t>-sut1</t>
  </si>
  <si>
    <t>"uložení zámkové dlažby na palety"   -3,9</t>
  </si>
  <si>
    <t>"uložení dlažby 300x300 na palety  2/3"      -99,45/3*2</t>
  </si>
  <si>
    <t>45</t>
  </si>
  <si>
    <t>997221559</t>
  </si>
  <si>
    <t>Příplatek ZKD 1 km u vodorovné dopravy suti ze sypkých materiálů</t>
  </si>
  <si>
    <t>-1936209332</t>
  </si>
  <si>
    <t>sut2*19</t>
  </si>
  <si>
    <t>46</t>
  </si>
  <si>
    <t>997221561</t>
  </si>
  <si>
    <t>Vodorovná doprava suti z kusových materiálů do 1 km</t>
  </si>
  <si>
    <t>1357278627</t>
  </si>
  <si>
    <t>"beton"                 6,025</t>
  </si>
  <si>
    <t>"obrubníky"        33,005</t>
  </si>
  <si>
    <t>"odvoz na skládku dlažby 300x300 na palety  1/3"      99,45/3</t>
  </si>
  <si>
    <t>47</t>
  </si>
  <si>
    <t>997221569</t>
  </si>
  <si>
    <t>Příplatek ZKD 1 km u vodorovné dopravy suti z kusových materiálů</t>
  </si>
  <si>
    <t>1620322074</t>
  </si>
  <si>
    <t>sut1*19</t>
  </si>
  <si>
    <t>48</t>
  </si>
  <si>
    <t>997221611</t>
  </si>
  <si>
    <t>Nakládání suti na dopravní prostředky pro vodorovnou dopravu</t>
  </si>
  <si>
    <t>1550096498</t>
  </si>
  <si>
    <t>49</t>
  </si>
  <si>
    <t>997221612</t>
  </si>
  <si>
    <t>Nakládání vybouraných hmot na dopravní prostředky pro vodorovnou dopravu</t>
  </si>
  <si>
    <t>498221455</t>
  </si>
  <si>
    <t>50</t>
  </si>
  <si>
    <t>-708870214</t>
  </si>
  <si>
    <t>51</t>
  </si>
  <si>
    <t>997221625</t>
  </si>
  <si>
    <t>Poplatek za uložení na skládce (skládkovné) stavebního odpadu železobetonového kód odpadu 17 01 01</t>
  </si>
  <si>
    <t>848430402</t>
  </si>
  <si>
    <t>52</t>
  </si>
  <si>
    <t>997221873</t>
  </si>
  <si>
    <t>Poplatek za uložení stavebního odpadu na recyklační skládce (skládkovné) zeminy a kamení zatříděného do Katalogu odpadů pod kódem 17 05 04</t>
  </si>
  <si>
    <t>27459412</t>
  </si>
  <si>
    <t>998</t>
  </si>
  <si>
    <t>Přesun hmot</t>
  </si>
  <si>
    <t>53</t>
  </si>
  <si>
    <t>998223011</t>
  </si>
  <si>
    <t>Přesun hmot pro pozemní komunikace s krytem dlážděným</t>
  </si>
  <si>
    <t>1032816334</t>
  </si>
  <si>
    <t>VRN</t>
  </si>
  <si>
    <t>Vedlejší rozpočtové náklady</t>
  </si>
  <si>
    <t>VRN1</t>
  </si>
  <si>
    <t>Průzkumné, geodetické a projektové práce</t>
  </si>
  <si>
    <t>54</t>
  </si>
  <si>
    <t>012103000</t>
  </si>
  <si>
    <t>Geodetické práce před výstavbou</t>
  </si>
  <si>
    <t>kpl</t>
  </si>
  <si>
    <t>1024</t>
  </si>
  <si>
    <t>242100873</t>
  </si>
  <si>
    <t>55</t>
  </si>
  <si>
    <t>012303000</t>
  </si>
  <si>
    <t>Geodetické práce po výstavbě</t>
  </si>
  <si>
    <t>-618359755</t>
  </si>
  <si>
    <t>VRN3</t>
  </si>
  <si>
    <t>Zařízení staveniště</t>
  </si>
  <si>
    <t>56</t>
  </si>
  <si>
    <t>030001000</t>
  </si>
  <si>
    <t>1643019242</t>
  </si>
  <si>
    <t>VRN7</t>
  </si>
  <si>
    <t>Provozní vlivy</t>
  </si>
  <si>
    <t>57</t>
  </si>
  <si>
    <t>072002000</t>
  </si>
  <si>
    <t>Silniční provoz - dočasné dopravní značení</t>
  </si>
  <si>
    <t>2076470720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</si>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</sst>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5" workbookViewId="0">
      <selection activeCell="O71" sqref="O7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00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3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0"/>
      <c r="BE5" s="228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32" t="s">
        <v>17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0"/>
      <c r="BE6" s="229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9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9"/>
      <c r="BS8" s="17" t="s">
        <v>6</v>
      </c>
    </row>
    <row r="9" spans="1:74" s="1" customFormat="1" ht="14.45" customHeight="1" x14ac:dyDescent="0.2">
      <c r="B9" s="20"/>
      <c r="AR9" s="20"/>
      <c r="BE9" s="229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29"/>
      <c r="BS10" s="17" t="s">
        <v>6</v>
      </c>
    </row>
    <row r="11" spans="1:74" s="1" customFormat="1" ht="18.399999999999999" customHeight="1" x14ac:dyDescent="0.2">
      <c r="B11" s="20"/>
      <c r="E11" s="25" t="s">
        <v>26</v>
      </c>
      <c r="AK11" s="27" t="s">
        <v>27</v>
      </c>
      <c r="AN11" s="25" t="s">
        <v>1</v>
      </c>
      <c r="AR11" s="20"/>
      <c r="BE11" s="229"/>
      <c r="BS11" s="17" t="s">
        <v>6</v>
      </c>
    </row>
    <row r="12" spans="1:74" s="1" customFormat="1" ht="6.95" customHeight="1" x14ac:dyDescent="0.2">
      <c r="B12" s="20"/>
      <c r="AR12" s="20"/>
      <c r="BE12" s="229"/>
      <c r="BS12" s="17" t="s">
        <v>6</v>
      </c>
    </row>
    <row r="13" spans="1:74" s="1" customFormat="1" ht="12" customHeight="1" x14ac:dyDescent="0.2">
      <c r="B13" s="20"/>
      <c r="D13" s="27" t="s">
        <v>28</v>
      </c>
      <c r="AK13" s="27" t="s">
        <v>25</v>
      </c>
      <c r="AN13" s="29" t="s">
        <v>29</v>
      </c>
      <c r="AR13" s="20"/>
      <c r="BE13" s="229"/>
      <c r="BS13" s="17" t="s">
        <v>6</v>
      </c>
    </row>
    <row r="14" spans="1:74" ht="12.75" x14ac:dyDescent="0.2">
      <c r="B14" s="20"/>
      <c r="E14" s="233" t="s">
        <v>29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7" t="s">
        <v>27</v>
      </c>
      <c r="AN14" s="29" t="s">
        <v>29</v>
      </c>
      <c r="AR14" s="20"/>
      <c r="BE14" s="229"/>
      <c r="BS14" s="17" t="s">
        <v>6</v>
      </c>
    </row>
    <row r="15" spans="1:74" s="1" customFormat="1" ht="6.95" customHeight="1" x14ac:dyDescent="0.2">
      <c r="B15" s="20"/>
      <c r="AR15" s="20"/>
      <c r="BE15" s="229"/>
      <c r="BS15" s="17" t="s">
        <v>3</v>
      </c>
    </row>
    <row r="16" spans="1:74" s="1" customFormat="1" ht="12" customHeight="1" x14ac:dyDescent="0.2">
      <c r="B16" s="20"/>
      <c r="D16" s="27" t="s">
        <v>30</v>
      </c>
      <c r="AK16" s="27" t="s">
        <v>25</v>
      </c>
      <c r="AN16" s="25" t="s">
        <v>1</v>
      </c>
      <c r="AR16" s="20"/>
      <c r="BE16" s="229"/>
      <c r="BS16" s="17" t="s">
        <v>3</v>
      </c>
    </row>
    <row r="17" spans="1:71" s="1" customFormat="1" ht="18.399999999999999" customHeight="1" x14ac:dyDescent="0.2">
      <c r="B17" s="20"/>
      <c r="E17" s="25" t="s">
        <v>31</v>
      </c>
      <c r="AK17" s="27" t="s">
        <v>27</v>
      </c>
      <c r="AN17" s="25" t="s">
        <v>1</v>
      </c>
      <c r="AR17" s="20"/>
      <c r="BE17" s="229"/>
      <c r="BS17" s="17" t="s">
        <v>32</v>
      </c>
    </row>
    <row r="18" spans="1:71" s="1" customFormat="1" ht="6.95" customHeight="1" x14ac:dyDescent="0.2">
      <c r="B18" s="20"/>
      <c r="AR18" s="20"/>
      <c r="BE18" s="229"/>
      <c r="BS18" s="17" t="s">
        <v>6</v>
      </c>
    </row>
    <row r="19" spans="1:71" s="1" customFormat="1" ht="12" customHeight="1" x14ac:dyDescent="0.2">
      <c r="B19" s="20"/>
      <c r="D19" s="27" t="s">
        <v>33</v>
      </c>
      <c r="AK19" s="27" t="s">
        <v>25</v>
      </c>
      <c r="AN19" s="25" t="s">
        <v>1</v>
      </c>
      <c r="AR19" s="20"/>
      <c r="BE19" s="229"/>
      <c r="BS19" s="17" t="s">
        <v>6</v>
      </c>
    </row>
    <row r="20" spans="1:71" s="1" customFormat="1" ht="18.399999999999999" customHeight="1" x14ac:dyDescent="0.2">
      <c r="B20" s="20"/>
      <c r="E20" s="25" t="s">
        <v>34</v>
      </c>
      <c r="AK20" s="27" t="s">
        <v>27</v>
      </c>
      <c r="AN20" s="25" t="s">
        <v>1</v>
      </c>
      <c r="AR20" s="20"/>
      <c r="BE20" s="229"/>
      <c r="BS20" s="17" t="s">
        <v>32</v>
      </c>
    </row>
    <row r="21" spans="1:71" s="1" customFormat="1" ht="6.95" customHeight="1" x14ac:dyDescent="0.2">
      <c r="B21" s="20"/>
      <c r="AR21" s="20"/>
      <c r="BE21" s="229"/>
    </row>
    <row r="22" spans="1:71" s="1" customFormat="1" ht="12" customHeight="1" x14ac:dyDescent="0.2">
      <c r="B22" s="20"/>
      <c r="D22" s="27" t="s">
        <v>35</v>
      </c>
      <c r="AR22" s="20"/>
      <c r="BE22" s="229"/>
    </row>
    <row r="23" spans="1:71" s="1" customFormat="1" ht="16.5" customHeight="1" x14ac:dyDescent="0.2">
      <c r="B23" s="20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20"/>
      <c r="BE23" s="229"/>
    </row>
    <row r="24" spans="1:71" s="1" customFormat="1" ht="6.95" customHeight="1" x14ac:dyDescent="0.2">
      <c r="B24" s="20"/>
      <c r="AR24" s="20"/>
      <c r="BE24" s="229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9"/>
    </row>
    <row r="26" spans="1:71" s="2" customFormat="1" ht="25.9" customHeight="1" x14ac:dyDescent="0.2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6">
        <f>ROUND(AG94,2)</f>
        <v>0</v>
      </c>
      <c r="AL26" s="237"/>
      <c r="AM26" s="237"/>
      <c r="AN26" s="237"/>
      <c r="AO26" s="237"/>
      <c r="AP26" s="32"/>
      <c r="AQ26" s="32"/>
      <c r="AR26" s="33"/>
      <c r="BE26" s="229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9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8" t="s">
        <v>37</v>
      </c>
      <c r="M28" s="238"/>
      <c r="N28" s="238"/>
      <c r="O28" s="238"/>
      <c r="P28" s="238"/>
      <c r="Q28" s="32"/>
      <c r="R28" s="32"/>
      <c r="S28" s="32"/>
      <c r="T28" s="32"/>
      <c r="U28" s="32"/>
      <c r="V28" s="32"/>
      <c r="W28" s="238" t="s">
        <v>38</v>
      </c>
      <c r="X28" s="238"/>
      <c r="Y28" s="238"/>
      <c r="Z28" s="238"/>
      <c r="AA28" s="238"/>
      <c r="AB28" s="238"/>
      <c r="AC28" s="238"/>
      <c r="AD28" s="238"/>
      <c r="AE28" s="238"/>
      <c r="AF28" s="32"/>
      <c r="AG28" s="32"/>
      <c r="AH28" s="32"/>
      <c r="AI28" s="32"/>
      <c r="AJ28" s="32"/>
      <c r="AK28" s="238" t="s">
        <v>39</v>
      </c>
      <c r="AL28" s="238"/>
      <c r="AM28" s="238"/>
      <c r="AN28" s="238"/>
      <c r="AO28" s="238"/>
      <c r="AP28" s="32"/>
      <c r="AQ28" s="32"/>
      <c r="AR28" s="33"/>
      <c r="BE28" s="229"/>
    </row>
    <row r="29" spans="1:71" s="3" customFormat="1" ht="14.45" customHeight="1" x14ac:dyDescent="0.2">
      <c r="B29" s="37"/>
      <c r="D29" s="27" t="s">
        <v>40</v>
      </c>
      <c r="F29" s="27" t="s">
        <v>41</v>
      </c>
      <c r="L29" s="223">
        <v>0.21</v>
      </c>
      <c r="M29" s="222"/>
      <c r="N29" s="222"/>
      <c r="O29" s="222"/>
      <c r="P29" s="222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21">
        <f>ROUND(AV94, 2)</f>
        <v>0</v>
      </c>
      <c r="AL29" s="222"/>
      <c r="AM29" s="222"/>
      <c r="AN29" s="222"/>
      <c r="AO29" s="222"/>
      <c r="AR29" s="37"/>
      <c r="BE29" s="230"/>
    </row>
    <row r="30" spans="1:71" s="3" customFormat="1" ht="14.45" customHeight="1" x14ac:dyDescent="0.2">
      <c r="B30" s="37"/>
      <c r="F30" s="27" t="s">
        <v>42</v>
      </c>
      <c r="L30" s="223">
        <v>0.15</v>
      </c>
      <c r="M30" s="222"/>
      <c r="N30" s="222"/>
      <c r="O30" s="222"/>
      <c r="P30" s="222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1">
        <f>ROUND(AW94, 2)</f>
        <v>0</v>
      </c>
      <c r="AL30" s="222"/>
      <c r="AM30" s="222"/>
      <c r="AN30" s="222"/>
      <c r="AO30" s="222"/>
      <c r="AR30" s="37"/>
      <c r="BE30" s="230"/>
    </row>
    <row r="31" spans="1:71" s="3" customFormat="1" ht="14.45" hidden="1" customHeight="1" x14ac:dyDescent="0.2">
      <c r="B31" s="37"/>
      <c r="F31" s="27" t="s">
        <v>43</v>
      </c>
      <c r="L31" s="223">
        <v>0.21</v>
      </c>
      <c r="M31" s="222"/>
      <c r="N31" s="222"/>
      <c r="O31" s="222"/>
      <c r="P31" s="222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7"/>
      <c r="BE31" s="230"/>
    </row>
    <row r="32" spans="1:71" s="3" customFormat="1" ht="14.45" hidden="1" customHeight="1" x14ac:dyDescent="0.2">
      <c r="B32" s="37"/>
      <c r="F32" s="27" t="s">
        <v>44</v>
      </c>
      <c r="L32" s="223">
        <v>0.15</v>
      </c>
      <c r="M32" s="222"/>
      <c r="N32" s="222"/>
      <c r="O32" s="222"/>
      <c r="P32" s="222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7"/>
      <c r="BE32" s="230"/>
    </row>
    <row r="33" spans="1:57" s="3" customFormat="1" ht="14.45" hidden="1" customHeight="1" x14ac:dyDescent="0.2">
      <c r="B33" s="37"/>
      <c r="F33" s="27" t="s">
        <v>45</v>
      </c>
      <c r="L33" s="223">
        <v>0</v>
      </c>
      <c r="M33" s="222"/>
      <c r="N33" s="222"/>
      <c r="O33" s="222"/>
      <c r="P33" s="222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37"/>
      <c r="BE33" s="230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9"/>
    </row>
    <row r="35" spans="1:57" s="2" customFormat="1" ht="25.9" customHeight="1" x14ac:dyDescent="0.2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4" t="s">
        <v>48</v>
      </c>
      <c r="Y35" s="225"/>
      <c r="Z35" s="225"/>
      <c r="AA35" s="225"/>
      <c r="AB35" s="225"/>
      <c r="AC35" s="40"/>
      <c r="AD35" s="40"/>
      <c r="AE35" s="40"/>
      <c r="AF35" s="40"/>
      <c r="AG35" s="40"/>
      <c r="AH35" s="40"/>
      <c r="AI35" s="40"/>
      <c r="AJ35" s="40"/>
      <c r="AK35" s="226">
        <f>SUM(AK26:AK33)</f>
        <v>0</v>
      </c>
      <c r="AL35" s="225"/>
      <c r="AM35" s="225"/>
      <c r="AN35" s="225"/>
      <c r="AO35" s="227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 x14ac:dyDescent="0.2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 x14ac:dyDescent="0.2">
      <c r="B84" s="51"/>
      <c r="C84" s="27" t="s">
        <v>13</v>
      </c>
      <c r="L84" s="4">
        <f>K5</f>
        <v>0</v>
      </c>
      <c r="AR84" s="51"/>
    </row>
    <row r="85" spans="1:90" s="5" customFormat="1" ht="36.950000000000003" customHeight="1" x14ac:dyDescent="0.2">
      <c r="B85" s="52"/>
      <c r="C85" s="53" t="s">
        <v>16</v>
      </c>
      <c r="L85" s="212" t="str">
        <f>K6</f>
        <v>Oprava chodníku Sokolská u DARY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52"/>
    </row>
    <row r="86" spans="1:90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Valašské Meziříčí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4" t="str">
        <f>IF(AN8= "","",AN8)</f>
        <v>16. 3. 2022</v>
      </c>
      <c r="AN87" s="214"/>
      <c r="AO87" s="32"/>
      <c r="AP87" s="32"/>
      <c r="AQ87" s="32"/>
      <c r="AR87" s="33"/>
      <c r="BE87" s="32"/>
    </row>
    <row r="88" spans="1:90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Valašské Meziříčí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5" t="str">
        <f>IF(E17="","",E17)</f>
        <v xml:space="preserve"> </v>
      </c>
      <c r="AN89" s="216"/>
      <c r="AO89" s="216"/>
      <c r="AP89" s="216"/>
      <c r="AQ89" s="32"/>
      <c r="AR89" s="33"/>
      <c r="AS89" s="217" t="s">
        <v>56</v>
      </c>
      <c r="AT89" s="21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 x14ac:dyDescent="0.2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5" t="str">
        <f>IF(E20="","",E20)</f>
        <v>Fajfrová Irena</v>
      </c>
      <c r="AN90" s="216"/>
      <c r="AO90" s="216"/>
      <c r="AP90" s="216"/>
      <c r="AQ90" s="32"/>
      <c r="AR90" s="33"/>
      <c r="AS90" s="219"/>
      <c r="AT90" s="22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9"/>
      <c r="AT91" s="22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 x14ac:dyDescent="0.2">
      <c r="A92" s="32"/>
      <c r="B92" s="33"/>
      <c r="C92" s="202" t="s">
        <v>57</v>
      </c>
      <c r="D92" s="203"/>
      <c r="E92" s="203"/>
      <c r="F92" s="203"/>
      <c r="G92" s="203"/>
      <c r="H92" s="60"/>
      <c r="I92" s="204" t="s">
        <v>58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59</v>
      </c>
      <c r="AH92" s="203"/>
      <c r="AI92" s="203"/>
      <c r="AJ92" s="203"/>
      <c r="AK92" s="203"/>
      <c r="AL92" s="203"/>
      <c r="AM92" s="203"/>
      <c r="AN92" s="204" t="s">
        <v>60</v>
      </c>
      <c r="AO92" s="203"/>
      <c r="AP92" s="206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0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 x14ac:dyDescent="0.2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0">
        <f>ROUND(AG95,2)</f>
        <v>0</v>
      </c>
      <c r="AH94" s="210"/>
      <c r="AI94" s="210"/>
      <c r="AJ94" s="210"/>
      <c r="AK94" s="210"/>
      <c r="AL94" s="210"/>
      <c r="AM94" s="210"/>
      <c r="AN94" s="211">
        <f>SUM(AG94,AT94)</f>
        <v>0</v>
      </c>
      <c r="AO94" s="211"/>
      <c r="AP94" s="21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0" s="7" customFormat="1" ht="24.75" customHeight="1" x14ac:dyDescent="0.2">
      <c r="A95" s="78" t="s">
        <v>79</v>
      </c>
      <c r="B95" s="79"/>
      <c r="C95" s="80"/>
      <c r="D95" s="209"/>
      <c r="E95" s="209"/>
      <c r="F95" s="209"/>
      <c r="G95" s="209"/>
      <c r="H95" s="209"/>
      <c r="I95" s="81"/>
      <c r="J95" s="209" t="s">
        <v>17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7">
        <f>'Mesto1050 - Oprava chodní...'!J28</f>
        <v>0</v>
      </c>
      <c r="AH95" s="208"/>
      <c r="AI95" s="208"/>
      <c r="AJ95" s="208"/>
      <c r="AK95" s="208"/>
      <c r="AL95" s="208"/>
      <c r="AM95" s="208"/>
      <c r="AN95" s="207">
        <f>SUM(AG95,AT95)</f>
        <v>0</v>
      </c>
      <c r="AO95" s="208"/>
      <c r="AP95" s="208"/>
      <c r="AQ95" s="82" t="s">
        <v>80</v>
      </c>
      <c r="AR95" s="79"/>
      <c r="AS95" s="83">
        <v>0</v>
      </c>
      <c r="AT95" s="84">
        <f>ROUND(SUM(AV95:AW95),2)</f>
        <v>0</v>
      </c>
      <c r="AU95" s="85">
        <f>'Mesto1050 - Oprava chodní...'!P123</f>
        <v>0</v>
      </c>
      <c r="AV95" s="84">
        <f>'Mesto1050 - Oprava chodní...'!J31</f>
        <v>0</v>
      </c>
      <c r="AW95" s="84">
        <f>'Mesto1050 - Oprava chodní...'!J32</f>
        <v>0</v>
      </c>
      <c r="AX95" s="84">
        <f>'Mesto1050 - Oprava chodní...'!J33</f>
        <v>0</v>
      </c>
      <c r="AY95" s="84">
        <f>'Mesto1050 - Oprava chodní...'!J34</f>
        <v>0</v>
      </c>
      <c r="AZ95" s="84">
        <f>'Mesto1050 - Oprava chodní...'!F31</f>
        <v>0</v>
      </c>
      <c r="BA95" s="84">
        <f>'Mesto1050 - Oprava chodní...'!F32</f>
        <v>0</v>
      </c>
      <c r="BB95" s="84">
        <f>'Mesto1050 - Oprava chodní...'!F33</f>
        <v>0</v>
      </c>
      <c r="BC95" s="84">
        <f>'Mesto1050 - Oprava chodní...'!F34</f>
        <v>0</v>
      </c>
      <c r="BD95" s="86">
        <f>'Mesto1050 - Oprava chodní...'!F35</f>
        <v>0</v>
      </c>
      <c r="BT95" s="87" t="s">
        <v>81</v>
      </c>
      <c r="BU95" s="87" t="s">
        <v>82</v>
      </c>
      <c r="BV95" s="87" t="s">
        <v>77</v>
      </c>
      <c r="BW95" s="87" t="s">
        <v>4</v>
      </c>
      <c r="BX95" s="87" t="s">
        <v>78</v>
      </c>
      <c r="CL95" s="87" t="s">
        <v>1</v>
      </c>
    </row>
    <row r="96" spans="1:90" s="2" customFormat="1" ht="30" customHeight="1" x14ac:dyDescent="0.2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050 - Oprava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0"/>
  <sheetViews>
    <sheetView showGridLines="0" tabSelected="1" topLeftCell="A231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4</v>
      </c>
      <c r="AZ2" s="88" t="s">
        <v>83</v>
      </c>
      <c r="BA2" s="88" t="s">
        <v>1</v>
      </c>
      <c r="BB2" s="88" t="s">
        <v>1</v>
      </c>
      <c r="BC2" s="88" t="s">
        <v>84</v>
      </c>
      <c r="BD2" s="88" t="s">
        <v>85</v>
      </c>
    </row>
    <row r="3" spans="1:5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88" t="s">
        <v>86</v>
      </c>
      <c r="BA3" s="88" t="s">
        <v>1</v>
      </c>
      <c r="BB3" s="88" t="s">
        <v>1</v>
      </c>
      <c r="BC3" s="88" t="s">
        <v>87</v>
      </c>
      <c r="BD3" s="88" t="s">
        <v>85</v>
      </c>
    </row>
    <row r="4" spans="1:56" s="1" customFormat="1" ht="24.95" customHeight="1" x14ac:dyDescent="0.2">
      <c r="B4" s="20"/>
      <c r="D4" s="21" t="s">
        <v>88</v>
      </c>
      <c r="L4" s="20"/>
      <c r="M4" s="89" t="s">
        <v>10</v>
      </c>
      <c r="AT4" s="17" t="s">
        <v>3</v>
      </c>
    </row>
    <row r="5" spans="1:56" s="1" customFormat="1" ht="6.95" customHeight="1" x14ac:dyDescent="0.2">
      <c r="B5" s="20"/>
      <c r="L5" s="20"/>
    </row>
    <row r="6" spans="1:56" s="2" customFormat="1" ht="12" customHeight="1" x14ac:dyDescent="0.2">
      <c r="A6" s="32"/>
      <c r="B6" s="33"/>
      <c r="C6" s="32"/>
      <c r="D6" s="27" t="s">
        <v>16</v>
      </c>
      <c r="E6" s="32"/>
      <c r="F6" s="32"/>
      <c r="G6" s="32"/>
      <c r="H6" s="32"/>
      <c r="I6" s="32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56" s="2" customFormat="1" ht="16.5" customHeight="1" x14ac:dyDescent="0.2">
      <c r="A7" s="32"/>
      <c r="B7" s="33"/>
      <c r="C7" s="32"/>
      <c r="D7" s="32"/>
      <c r="E7" s="212" t="s">
        <v>17</v>
      </c>
      <c r="F7" s="239"/>
      <c r="G7" s="239"/>
      <c r="H7" s="239"/>
      <c r="I7" s="32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56" s="2" customFormat="1" x14ac:dyDescent="0.2">
      <c r="A8" s="32"/>
      <c r="B8" s="33"/>
      <c r="C8" s="32"/>
      <c r="D8" s="32"/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2" customHeight="1" x14ac:dyDescent="0.2">
      <c r="A9" s="32"/>
      <c r="B9" s="33"/>
      <c r="C9" s="32"/>
      <c r="D9" s="27" t="s">
        <v>18</v>
      </c>
      <c r="E9" s="32"/>
      <c r="F9" s="25" t="s">
        <v>1</v>
      </c>
      <c r="G9" s="32"/>
      <c r="H9" s="32"/>
      <c r="I9" s="27" t="s">
        <v>19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2" customHeight="1" x14ac:dyDescent="0.2">
      <c r="A10" s="32"/>
      <c r="B10" s="33"/>
      <c r="C10" s="32"/>
      <c r="D10" s="27" t="s">
        <v>20</v>
      </c>
      <c r="E10" s="32"/>
      <c r="F10" s="25" t="s">
        <v>21</v>
      </c>
      <c r="G10" s="32"/>
      <c r="H10" s="32"/>
      <c r="I10" s="27" t="s">
        <v>22</v>
      </c>
      <c r="J10" s="55" t="str">
        <f>'Rekapitulace stavby'!AN8</f>
        <v>16. 3. 2022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0.9" customHeight="1" x14ac:dyDescent="0.2">
      <c r="A11" s="32"/>
      <c r="B11" s="33"/>
      <c r="C11" s="32"/>
      <c r="D11" s="32"/>
      <c r="E11" s="32"/>
      <c r="F11" s="32"/>
      <c r="G11" s="32"/>
      <c r="H11" s="32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 x14ac:dyDescent="0.2">
      <c r="A12" s="32"/>
      <c r="B12" s="33"/>
      <c r="C12" s="32"/>
      <c r="D12" s="27" t="s">
        <v>24</v>
      </c>
      <c r="E12" s="32"/>
      <c r="F12" s="32"/>
      <c r="G12" s="32"/>
      <c r="H12" s="32"/>
      <c r="I12" s="27" t="s">
        <v>25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8" customHeight="1" x14ac:dyDescent="0.2">
      <c r="A13" s="32"/>
      <c r="B13" s="33"/>
      <c r="C13" s="32"/>
      <c r="D13" s="32"/>
      <c r="E13" s="25" t="s">
        <v>26</v>
      </c>
      <c r="F13" s="32"/>
      <c r="G13" s="32"/>
      <c r="H13" s="32"/>
      <c r="I13" s="27" t="s">
        <v>27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6.95" customHeight="1" x14ac:dyDescent="0.2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2" customHeight="1" x14ac:dyDescent="0.2">
      <c r="A15" s="32"/>
      <c r="B15" s="33"/>
      <c r="C15" s="32"/>
      <c r="D15" s="27" t="s">
        <v>28</v>
      </c>
      <c r="E15" s="32"/>
      <c r="F15" s="32"/>
      <c r="G15" s="32"/>
      <c r="H15" s="32"/>
      <c r="I15" s="27" t="s">
        <v>25</v>
      </c>
      <c r="J15" s="28" t="str">
        <f>'Rekapitulace stavby'!AN13</f>
        <v>Vyplň údaj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18" customHeight="1" x14ac:dyDescent="0.2">
      <c r="A16" s="32"/>
      <c r="B16" s="33"/>
      <c r="C16" s="32"/>
      <c r="D16" s="32"/>
      <c r="E16" s="240" t="str">
        <f>'Rekapitulace stavby'!E14</f>
        <v>Vyplň údaj</v>
      </c>
      <c r="F16" s="231"/>
      <c r="G16" s="231"/>
      <c r="H16" s="231"/>
      <c r="I16" s="27" t="s">
        <v>27</v>
      </c>
      <c r="J16" s="28" t="str">
        <f>'Rekapitulace stavby'!AN14</f>
        <v>Vyplň údaj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 x14ac:dyDescent="0.2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 x14ac:dyDescent="0.2">
      <c r="A18" s="32"/>
      <c r="B18" s="33"/>
      <c r="C18" s="32"/>
      <c r="D18" s="27" t="s">
        <v>30</v>
      </c>
      <c r="E18" s="32"/>
      <c r="F18" s="32"/>
      <c r="G18" s="32"/>
      <c r="H18" s="32"/>
      <c r="I18" s="27" t="s">
        <v>25</v>
      </c>
      <c r="J18" s="25" t="str">
        <f>IF('Rekapitulace stavby'!AN16="","",'Rekapitulace stavby'!AN16)</f>
        <v/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 x14ac:dyDescent="0.2">
      <c r="A19" s="32"/>
      <c r="B19" s="33"/>
      <c r="C19" s="32"/>
      <c r="D19" s="32"/>
      <c r="E19" s="25" t="str">
        <f>IF('Rekapitulace stavby'!E17="","",'Rekapitulace stavby'!E17)</f>
        <v xml:space="preserve"> </v>
      </c>
      <c r="F19" s="32"/>
      <c r="G19" s="32"/>
      <c r="H19" s="32"/>
      <c r="I19" s="27" t="s">
        <v>27</v>
      </c>
      <c r="J19" s="25" t="str">
        <f>IF('Rekapitulace stavby'!AN17="","",'Rekapitulace stavby'!AN17)</f>
        <v/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 x14ac:dyDescent="0.2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 x14ac:dyDescent="0.2">
      <c r="A21" s="32"/>
      <c r="B21" s="33"/>
      <c r="C21" s="32"/>
      <c r="D21" s="27" t="s">
        <v>33</v>
      </c>
      <c r="E21" s="32"/>
      <c r="F21" s="32"/>
      <c r="G21" s="32"/>
      <c r="H21" s="32"/>
      <c r="I21" s="27" t="s">
        <v>25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 x14ac:dyDescent="0.2">
      <c r="A22" s="32"/>
      <c r="B22" s="33"/>
      <c r="C22" s="32"/>
      <c r="D22" s="32"/>
      <c r="E22" s="25" t="s">
        <v>34</v>
      </c>
      <c r="F22" s="32"/>
      <c r="G22" s="32"/>
      <c r="H22" s="32"/>
      <c r="I22" s="27" t="s">
        <v>27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 x14ac:dyDescent="0.2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 x14ac:dyDescent="0.2">
      <c r="A24" s="32"/>
      <c r="B24" s="33"/>
      <c r="C24" s="32"/>
      <c r="D24" s="27" t="s">
        <v>35</v>
      </c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 x14ac:dyDescent="0.2">
      <c r="A25" s="90"/>
      <c r="B25" s="91"/>
      <c r="C25" s="90"/>
      <c r="D25" s="90"/>
      <c r="E25" s="235" t="s">
        <v>1</v>
      </c>
      <c r="F25" s="235"/>
      <c r="G25" s="235"/>
      <c r="H25" s="235"/>
      <c r="I25" s="90"/>
      <c r="J25" s="90"/>
      <c r="K25" s="90"/>
      <c r="L25" s="92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2" customFormat="1" ht="6.95" customHeight="1" x14ac:dyDescent="0.2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66"/>
      <c r="E27" s="66"/>
      <c r="F27" s="66"/>
      <c r="G27" s="66"/>
      <c r="H27" s="66"/>
      <c r="I27" s="66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 x14ac:dyDescent="0.2">
      <c r="A28" s="32"/>
      <c r="B28" s="33"/>
      <c r="C28" s="32"/>
      <c r="D28" s="93" t="s">
        <v>36</v>
      </c>
      <c r="E28" s="32"/>
      <c r="F28" s="32"/>
      <c r="G28" s="32"/>
      <c r="H28" s="32"/>
      <c r="I28" s="32"/>
      <c r="J28" s="71">
        <f>ROUND(J123,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 x14ac:dyDescent="0.2">
      <c r="A30" s="32"/>
      <c r="B30" s="33"/>
      <c r="C30" s="32"/>
      <c r="D30" s="32"/>
      <c r="E30" s="32"/>
      <c r="F30" s="36" t="s">
        <v>38</v>
      </c>
      <c r="G30" s="32"/>
      <c r="H30" s="32"/>
      <c r="I30" s="36" t="s">
        <v>37</v>
      </c>
      <c r="J30" s="36" t="s">
        <v>39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 x14ac:dyDescent="0.2">
      <c r="A31" s="32"/>
      <c r="B31" s="33"/>
      <c r="C31" s="32"/>
      <c r="D31" s="94" t="s">
        <v>40</v>
      </c>
      <c r="E31" s="27" t="s">
        <v>41</v>
      </c>
      <c r="F31" s="95">
        <f>ROUND((SUM(BE123:BE259)),  2)</f>
        <v>0</v>
      </c>
      <c r="G31" s="32"/>
      <c r="H31" s="32"/>
      <c r="I31" s="96">
        <v>0.21</v>
      </c>
      <c r="J31" s="95">
        <f>ROUND(((SUM(BE123:BE259))*I31),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27" t="s">
        <v>42</v>
      </c>
      <c r="F32" s="95">
        <f>ROUND((SUM(BF123:BF259)),  2)</f>
        <v>0</v>
      </c>
      <c r="G32" s="32"/>
      <c r="H32" s="32"/>
      <c r="I32" s="96">
        <v>0.15</v>
      </c>
      <c r="J32" s="95">
        <f>ROUND(((SUM(BF123:BF259))*I32),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 x14ac:dyDescent="0.2">
      <c r="A33" s="32"/>
      <c r="B33" s="33"/>
      <c r="C33" s="32"/>
      <c r="D33" s="32"/>
      <c r="E33" s="27" t="s">
        <v>43</v>
      </c>
      <c r="F33" s="95">
        <f>ROUND((SUM(BG123:BG259)),  2)</f>
        <v>0</v>
      </c>
      <c r="G33" s="32"/>
      <c r="H33" s="32"/>
      <c r="I33" s="96">
        <v>0.21</v>
      </c>
      <c r="J33" s="95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3"/>
      <c r="C34" s="32"/>
      <c r="D34" s="32"/>
      <c r="E34" s="27" t="s">
        <v>44</v>
      </c>
      <c r="F34" s="95">
        <f>ROUND((SUM(BH123:BH259)),  2)</f>
        <v>0</v>
      </c>
      <c r="G34" s="32"/>
      <c r="H34" s="32"/>
      <c r="I34" s="96">
        <v>0.15</v>
      </c>
      <c r="J34" s="95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45</v>
      </c>
      <c r="F35" s="95">
        <f>ROUND((SUM(BI123:BI259)),  2)</f>
        <v>0</v>
      </c>
      <c r="G35" s="32"/>
      <c r="H35" s="32"/>
      <c r="I35" s="96">
        <v>0</v>
      </c>
      <c r="J35" s="95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 x14ac:dyDescent="0.2">
      <c r="A37" s="32"/>
      <c r="B37" s="33"/>
      <c r="C37" s="97"/>
      <c r="D37" s="98" t="s">
        <v>46</v>
      </c>
      <c r="E37" s="60"/>
      <c r="F37" s="60"/>
      <c r="G37" s="99" t="s">
        <v>47</v>
      </c>
      <c r="H37" s="100" t="s">
        <v>48</v>
      </c>
      <c r="I37" s="60"/>
      <c r="J37" s="101">
        <f>SUM(J28:J35)</f>
        <v>0</v>
      </c>
      <c r="K37" s="10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 x14ac:dyDescent="0.2">
      <c r="B39" s="20"/>
      <c r="L39" s="20"/>
    </row>
    <row r="40" spans="1:31" s="1" customFormat="1" ht="14.45" customHeight="1" x14ac:dyDescent="0.2">
      <c r="B40" s="20"/>
      <c r="L40" s="20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51</v>
      </c>
      <c r="E61" s="35"/>
      <c r="F61" s="103" t="s">
        <v>52</v>
      </c>
      <c r="G61" s="45" t="s">
        <v>51</v>
      </c>
      <c r="H61" s="35"/>
      <c r="I61" s="35"/>
      <c r="J61" s="10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51</v>
      </c>
      <c r="E76" s="35"/>
      <c r="F76" s="103" t="s">
        <v>52</v>
      </c>
      <c r="G76" s="45" t="s">
        <v>51</v>
      </c>
      <c r="H76" s="35"/>
      <c r="I76" s="35"/>
      <c r="J76" s="10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89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12" t="str">
        <f>E7</f>
        <v>Oprava chodníku Sokolská u DARY</v>
      </c>
      <c r="F85" s="239"/>
      <c r="G85" s="239"/>
      <c r="H85" s="23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 x14ac:dyDescent="0.2">
      <c r="A87" s="32"/>
      <c r="B87" s="33"/>
      <c r="C87" s="27" t="s">
        <v>20</v>
      </c>
      <c r="D87" s="32"/>
      <c r="E87" s="32"/>
      <c r="F87" s="25" t="str">
        <f>F10</f>
        <v>Valašské Meziříčí</v>
      </c>
      <c r="G87" s="32"/>
      <c r="H87" s="32"/>
      <c r="I87" s="27" t="s">
        <v>22</v>
      </c>
      <c r="J87" s="55" t="str">
        <f>IF(J10="","",J10)</f>
        <v>16. 3. 2022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 x14ac:dyDescent="0.2">
      <c r="A89" s="32"/>
      <c r="B89" s="33"/>
      <c r="C89" s="27" t="s">
        <v>24</v>
      </c>
      <c r="D89" s="32"/>
      <c r="E89" s="32"/>
      <c r="F89" s="25" t="str">
        <f>E13</f>
        <v>Město Valašské Meziříčí</v>
      </c>
      <c r="G89" s="32"/>
      <c r="H89" s="32"/>
      <c r="I89" s="27" t="s">
        <v>30</v>
      </c>
      <c r="J89" s="30" t="str">
        <f>E19</f>
        <v xml:space="preserve"> 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 x14ac:dyDescent="0.2">
      <c r="A90" s="32"/>
      <c r="B90" s="33"/>
      <c r="C90" s="27" t="s">
        <v>28</v>
      </c>
      <c r="D90" s="32"/>
      <c r="E90" s="32"/>
      <c r="F90" s="25" t="str">
        <f>IF(E16="","",E16)</f>
        <v>Vyplň údaj</v>
      </c>
      <c r="G90" s="32"/>
      <c r="H90" s="32"/>
      <c r="I90" s="27" t="s">
        <v>33</v>
      </c>
      <c r="J90" s="30" t="str">
        <f>E22</f>
        <v>Fajfrová Irena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 x14ac:dyDescent="0.2">
      <c r="A92" s="32"/>
      <c r="B92" s="33"/>
      <c r="C92" s="105" t="s">
        <v>90</v>
      </c>
      <c r="D92" s="97"/>
      <c r="E92" s="97"/>
      <c r="F92" s="97"/>
      <c r="G92" s="97"/>
      <c r="H92" s="97"/>
      <c r="I92" s="97"/>
      <c r="J92" s="106" t="s">
        <v>91</v>
      </c>
      <c r="K92" s="97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 x14ac:dyDescent="0.2">
      <c r="A94" s="32"/>
      <c r="B94" s="33"/>
      <c r="C94" s="107" t="s">
        <v>92</v>
      </c>
      <c r="D94" s="32"/>
      <c r="E94" s="32"/>
      <c r="F94" s="32"/>
      <c r="G94" s="32"/>
      <c r="H94" s="32"/>
      <c r="I94" s="32"/>
      <c r="J94" s="71">
        <f>J123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93</v>
      </c>
    </row>
    <row r="95" spans="1:47" s="9" customFormat="1" ht="24.95" customHeight="1" x14ac:dyDescent="0.2">
      <c r="B95" s="108"/>
      <c r="D95" s="109" t="s">
        <v>94</v>
      </c>
      <c r="E95" s="110"/>
      <c r="F95" s="110"/>
      <c r="G95" s="110"/>
      <c r="H95" s="110"/>
      <c r="I95" s="110"/>
      <c r="J95" s="111">
        <f>J124</f>
        <v>0</v>
      </c>
      <c r="L95" s="108"/>
    </row>
    <row r="96" spans="1:47" s="10" customFormat="1" ht="19.899999999999999" customHeight="1" x14ac:dyDescent="0.2">
      <c r="B96" s="112"/>
      <c r="D96" s="113" t="s">
        <v>95</v>
      </c>
      <c r="E96" s="114"/>
      <c r="F96" s="114"/>
      <c r="G96" s="114"/>
      <c r="H96" s="114"/>
      <c r="I96" s="114"/>
      <c r="J96" s="115">
        <f>J125</f>
        <v>0</v>
      </c>
      <c r="L96" s="112"/>
    </row>
    <row r="97" spans="1:31" s="10" customFormat="1" ht="19.899999999999999" customHeight="1" x14ac:dyDescent="0.2">
      <c r="B97" s="112"/>
      <c r="D97" s="113" t="s">
        <v>96</v>
      </c>
      <c r="E97" s="114"/>
      <c r="F97" s="114"/>
      <c r="G97" s="114"/>
      <c r="H97" s="114"/>
      <c r="I97" s="114"/>
      <c r="J97" s="115">
        <f>J136</f>
        <v>0</v>
      </c>
      <c r="L97" s="112"/>
    </row>
    <row r="98" spans="1:31" s="10" customFormat="1" ht="19.899999999999999" customHeight="1" x14ac:dyDescent="0.2">
      <c r="B98" s="112"/>
      <c r="D98" s="113" t="s">
        <v>97</v>
      </c>
      <c r="E98" s="114"/>
      <c r="F98" s="114"/>
      <c r="G98" s="114"/>
      <c r="H98" s="114"/>
      <c r="I98" s="114"/>
      <c r="J98" s="115">
        <f>J167</f>
        <v>0</v>
      </c>
      <c r="L98" s="112"/>
    </row>
    <row r="99" spans="1:31" s="10" customFormat="1" ht="19.899999999999999" customHeight="1" x14ac:dyDescent="0.2">
      <c r="B99" s="112"/>
      <c r="D99" s="113" t="s">
        <v>98</v>
      </c>
      <c r="E99" s="114"/>
      <c r="F99" s="114"/>
      <c r="G99" s="114"/>
      <c r="H99" s="114"/>
      <c r="I99" s="114"/>
      <c r="J99" s="115">
        <f>J170</f>
        <v>0</v>
      </c>
      <c r="L99" s="112"/>
    </row>
    <row r="100" spans="1:31" s="10" customFormat="1" ht="19.899999999999999" customHeight="1" x14ac:dyDescent="0.2">
      <c r="B100" s="112"/>
      <c r="D100" s="113" t="s">
        <v>99</v>
      </c>
      <c r="E100" s="114"/>
      <c r="F100" s="114"/>
      <c r="G100" s="114"/>
      <c r="H100" s="114"/>
      <c r="I100" s="114"/>
      <c r="J100" s="115">
        <f>J215</f>
        <v>0</v>
      </c>
      <c r="L100" s="112"/>
    </row>
    <row r="101" spans="1:31" s="10" customFormat="1" ht="19.899999999999999" customHeight="1" x14ac:dyDescent="0.2">
      <c r="B101" s="112"/>
      <c r="D101" s="113" t="s">
        <v>100</v>
      </c>
      <c r="E101" s="114"/>
      <c r="F101" s="114"/>
      <c r="G101" s="114"/>
      <c r="H101" s="114"/>
      <c r="I101" s="114"/>
      <c r="J101" s="115">
        <f>J250</f>
        <v>0</v>
      </c>
      <c r="L101" s="112"/>
    </row>
    <row r="102" spans="1:31" s="9" customFormat="1" ht="24.95" customHeight="1" x14ac:dyDescent="0.2">
      <c r="B102" s="108"/>
      <c r="D102" s="109" t="s">
        <v>101</v>
      </c>
      <c r="E102" s="110"/>
      <c r="F102" s="110"/>
      <c r="G102" s="110"/>
      <c r="H102" s="110"/>
      <c r="I102" s="110"/>
      <c r="J102" s="111">
        <f>J252</f>
        <v>0</v>
      </c>
      <c r="L102" s="108"/>
    </row>
    <row r="103" spans="1:31" s="10" customFormat="1" ht="19.899999999999999" customHeight="1" x14ac:dyDescent="0.2">
      <c r="B103" s="112"/>
      <c r="D103" s="113" t="s">
        <v>102</v>
      </c>
      <c r="E103" s="114"/>
      <c r="F103" s="114"/>
      <c r="G103" s="114"/>
      <c r="H103" s="114"/>
      <c r="I103" s="114"/>
      <c r="J103" s="115">
        <f>J253</f>
        <v>0</v>
      </c>
      <c r="L103" s="112"/>
    </row>
    <row r="104" spans="1:31" s="10" customFormat="1" ht="19.899999999999999" customHeight="1" x14ac:dyDescent="0.2">
      <c r="B104" s="112"/>
      <c r="D104" s="113" t="s">
        <v>103</v>
      </c>
      <c r="E104" s="114"/>
      <c r="F104" s="114"/>
      <c r="G104" s="114"/>
      <c r="H104" s="114"/>
      <c r="I104" s="114"/>
      <c r="J104" s="115">
        <f>J256</f>
        <v>0</v>
      </c>
      <c r="L104" s="112"/>
    </row>
    <row r="105" spans="1:31" s="10" customFormat="1" ht="19.899999999999999" customHeight="1" x14ac:dyDescent="0.2">
      <c r="B105" s="112"/>
      <c r="D105" s="113" t="s">
        <v>104</v>
      </c>
      <c r="E105" s="114"/>
      <c r="F105" s="114"/>
      <c r="G105" s="114"/>
      <c r="H105" s="114"/>
      <c r="I105" s="114"/>
      <c r="J105" s="115">
        <f>J258</f>
        <v>0</v>
      </c>
      <c r="L105" s="112"/>
    </row>
    <row r="106" spans="1:31" s="2" customFormat="1" ht="21.75" customHeight="1" x14ac:dyDescent="0.2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 x14ac:dyDescent="0.2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5" customHeight="1" x14ac:dyDescent="0.2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 x14ac:dyDescent="0.2">
      <c r="A112" s="32"/>
      <c r="B112" s="33"/>
      <c r="C112" s="21" t="s">
        <v>105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 x14ac:dyDescent="0.2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 x14ac:dyDescent="0.2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 x14ac:dyDescent="0.2">
      <c r="A115" s="32"/>
      <c r="B115" s="33"/>
      <c r="C115" s="32"/>
      <c r="D115" s="32"/>
      <c r="E115" s="212" t="str">
        <f>E7</f>
        <v>Oprava chodníku Sokolská u DARY</v>
      </c>
      <c r="F115" s="239"/>
      <c r="G115" s="239"/>
      <c r="H115" s="239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 x14ac:dyDescent="0.2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 x14ac:dyDescent="0.2">
      <c r="A117" s="32"/>
      <c r="B117" s="33"/>
      <c r="C117" s="27" t="s">
        <v>20</v>
      </c>
      <c r="D117" s="32"/>
      <c r="E117" s="32"/>
      <c r="F117" s="25" t="str">
        <f>F10</f>
        <v>Valašské Meziříčí</v>
      </c>
      <c r="G117" s="32"/>
      <c r="H117" s="32"/>
      <c r="I117" s="27" t="s">
        <v>22</v>
      </c>
      <c r="J117" s="55" t="str">
        <f>IF(J10="","",J10)</f>
        <v>16. 3. 2022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 x14ac:dyDescent="0.2">
      <c r="A119" s="32"/>
      <c r="B119" s="33"/>
      <c r="C119" s="27" t="s">
        <v>24</v>
      </c>
      <c r="D119" s="32"/>
      <c r="E119" s="32"/>
      <c r="F119" s="25" t="str">
        <f>E13</f>
        <v>Město Valašské Meziříčí</v>
      </c>
      <c r="G119" s="32"/>
      <c r="H119" s="32"/>
      <c r="I119" s="27" t="s">
        <v>30</v>
      </c>
      <c r="J119" s="30" t="str">
        <f>E19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 x14ac:dyDescent="0.2">
      <c r="A120" s="32"/>
      <c r="B120" s="33"/>
      <c r="C120" s="27" t="s">
        <v>28</v>
      </c>
      <c r="D120" s="32"/>
      <c r="E120" s="32"/>
      <c r="F120" s="25" t="str">
        <f>IF(E16="","",E16)</f>
        <v>Vyplň údaj</v>
      </c>
      <c r="G120" s="32"/>
      <c r="H120" s="32"/>
      <c r="I120" s="27" t="s">
        <v>33</v>
      </c>
      <c r="J120" s="30" t="str">
        <f>E22</f>
        <v>Fajfrová Irena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 x14ac:dyDescent="0.2">
      <c r="A122" s="116"/>
      <c r="B122" s="117"/>
      <c r="C122" s="118" t="s">
        <v>106</v>
      </c>
      <c r="D122" s="119" t="s">
        <v>61</v>
      </c>
      <c r="E122" s="119" t="s">
        <v>57</v>
      </c>
      <c r="F122" s="119" t="s">
        <v>58</v>
      </c>
      <c r="G122" s="119" t="s">
        <v>107</v>
      </c>
      <c r="H122" s="119" t="s">
        <v>108</v>
      </c>
      <c r="I122" s="119" t="s">
        <v>109</v>
      </c>
      <c r="J122" s="119" t="s">
        <v>91</v>
      </c>
      <c r="K122" s="120" t="s">
        <v>110</v>
      </c>
      <c r="L122" s="121"/>
      <c r="M122" s="62" t="s">
        <v>1</v>
      </c>
      <c r="N122" s="63" t="s">
        <v>40</v>
      </c>
      <c r="O122" s="63" t="s">
        <v>111</v>
      </c>
      <c r="P122" s="63" t="s">
        <v>112</v>
      </c>
      <c r="Q122" s="63" t="s">
        <v>113</v>
      </c>
      <c r="R122" s="63" t="s">
        <v>114</v>
      </c>
      <c r="S122" s="63" t="s">
        <v>115</v>
      </c>
      <c r="T122" s="64" t="s">
        <v>116</v>
      </c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</row>
    <row r="123" spans="1:65" s="2" customFormat="1" ht="22.9" customHeight="1" x14ac:dyDescent="0.25">
      <c r="A123" s="32"/>
      <c r="B123" s="33"/>
      <c r="C123" s="69" t="s">
        <v>117</v>
      </c>
      <c r="D123" s="32"/>
      <c r="E123" s="32"/>
      <c r="F123" s="32"/>
      <c r="G123" s="32"/>
      <c r="H123" s="32"/>
      <c r="I123" s="32"/>
      <c r="J123" s="122">
        <f>BK123</f>
        <v>0</v>
      </c>
      <c r="K123" s="32"/>
      <c r="L123" s="33"/>
      <c r="M123" s="65"/>
      <c r="N123" s="56"/>
      <c r="O123" s="66"/>
      <c r="P123" s="123">
        <f>P124+P252</f>
        <v>0</v>
      </c>
      <c r="Q123" s="66"/>
      <c r="R123" s="123">
        <f>R124+R252</f>
        <v>389.82750679999992</v>
      </c>
      <c r="S123" s="66"/>
      <c r="T123" s="124">
        <f>T124+T252</f>
        <v>341.93999999999994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75</v>
      </c>
      <c r="AU123" s="17" t="s">
        <v>93</v>
      </c>
      <c r="BK123" s="125">
        <f>BK124+BK252</f>
        <v>0</v>
      </c>
    </row>
    <row r="124" spans="1:65" s="12" customFormat="1" ht="25.9" customHeight="1" x14ac:dyDescent="0.2">
      <c r="B124" s="126"/>
      <c r="D124" s="127" t="s">
        <v>75</v>
      </c>
      <c r="E124" s="128" t="s">
        <v>118</v>
      </c>
      <c r="F124" s="128" t="s">
        <v>119</v>
      </c>
      <c r="I124" s="129"/>
      <c r="J124" s="130">
        <f>BK124</f>
        <v>0</v>
      </c>
      <c r="L124" s="126"/>
      <c r="M124" s="131"/>
      <c r="N124" s="132"/>
      <c r="O124" s="132"/>
      <c r="P124" s="133">
        <f>P125+P136+P167+P170+P215+P250</f>
        <v>0</v>
      </c>
      <c r="Q124" s="132"/>
      <c r="R124" s="133">
        <f>R125+R136+R167+R170+R215+R250</f>
        <v>389.82750679999992</v>
      </c>
      <c r="S124" s="132"/>
      <c r="T124" s="134">
        <f>T125+T136+T167+T170+T215+T250</f>
        <v>341.93999999999994</v>
      </c>
      <c r="AR124" s="127" t="s">
        <v>81</v>
      </c>
      <c r="AT124" s="135" t="s">
        <v>75</v>
      </c>
      <c r="AU124" s="135" t="s">
        <v>76</v>
      </c>
      <c r="AY124" s="127" t="s">
        <v>120</v>
      </c>
      <c r="BK124" s="136">
        <f>BK125+BK136+BK167+BK170+BK215+BK250</f>
        <v>0</v>
      </c>
    </row>
    <row r="125" spans="1:65" s="12" customFormat="1" ht="22.9" customHeight="1" x14ac:dyDescent="0.2">
      <c r="B125" s="126"/>
      <c r="D125" s="127" t="s">
        <v>75</v>
      </c>
      <c r="E125" s="137" t="s">
        <v>81</v>
      </c>
      <c r="F125" s="137" t="s">
        <v>121</v>
      </c>
      <c r="I125" s="129"/>
      <c r="J125" s="138">
        <f>BK125</f>
        <v>0</v>
      </c>
      <c r="L125" s="126"/>
      <c r="M125" s="131"/>
      <c r="N125" s="132"/>
      <c r="O125" s="132"/>
      <c r="P125" s="133">
        <f>SUM(P126:P135)</f>
        <v>0</v>
      </c>
      <c r="Q125" s="132"/>
      <c r="R125" s="133">
        <f>SUM(R126:R135)</f>
        <v>0</v>
      </c>
      <c r="S125" s="132"/>
      <c r="T125" s="134">
        <f>SUM(T126:T135)</f>
        <v>335.91499999999996</v>
      </c>
      <c r="AR125" s="127" t="s">
        <v>81</v>
      </c>
      <c r="AT125" s="135" t="s">
        <v>75</v>
      </c>
      <c r="AU125" s="135" t="s">
        <v>81</v>
      </c>
      <c r="AY125" s="127" t="s">
        <v>120</v>
      </c>
      <c r="BK125" s="136">
        <f>SUM(BK126:BK135)</f>
        <v>0</v>
      </c>
    </row>
    <row r="126" spans="1:65" s="2" customFormat="1" ht="24.2" customHeight="1" x14ac:dyDescent="0.2">
      <c r="A126" s="32"/>
      <c r="B126" s="139"/>
      <c r="C126" s="140" t="s">
        <v>81</v>
      </c>
      <c r="D126" s="140" t="s">
        <v>122</v>
      </c>
      <c r="E126" s="141" t="s">
        <v>123</v>
      </c>
      <c r="F126" s="142" t="s">
        <v>124</v>
      </c>
      <c r="G126" s="143" t="s">
        <v>125</v>
      </c>
      <c r="H126" s="144">
        <v>15</v>
      </c>
      <c r="I126" s="145"/>
      <c r="J126" s="146">
        <f>ROUND(I126*H126,2)</f>
        <v>0</v>
      </c>
      <c r="K126" s="142" t="s">
        <v>126</v>
      </c>
      <c r="L126" s="33"/>
      <c r="M126" s="147" t="s">
        <v>1</v>
      </c>
      <c r="N126" s="148" t="s">
        <v>41</v>
      </c>
      <c r="O126" s="58"/>
      <c r="P126" s="149">
        <f>O126*H126</f>
        <v>0</v>
      </c>
      <c r="Q126" s="149">
        <v>0</v>
      </c>
      <c r="R126" s="149">
        <f>Q126*H126</f>
        <v>0</v>
      </c>
      <c r="S126" s="149">
        <v>0.26</v>
      </c>
      <c r="T126" s="150">
        <f>S126*H126</f>
        <v>3.9000000000000004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1" t="s">
        <v>127</v>
      </c>
      <c r="AT126" s="151" t="s">
        <v>122</v>
      </c>
      <c r="AU126" s="151" t="s">
        <v>85</v>
      </c>
      <c r="AY126" s="17" t="s">
        <v>120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7" t="s">
        <v>81</v>
      </c>
      <c r="BK126" s="152">
        <f>ROUND(I126*H126,2)</f>
        <v>0</v>
      </c>
      <c r="BL126" s="17" t="s">
        <v>127</v>
      </c>
      <c r="BM126" s="151" t="s">
        <v>128</v>
      </c>
    </row>
    <row r="127" spans="1:65" s="2" customFormat="1" ht="33" customHeight="1" x14ac:dyDescent="0.2">
      <c r="A127" s="32"/>
      <c r="B127" s="139"/>
      <c r="C127" s="140" t="s">
        <v>85</v>
      </c>
      <c r="D127" s="140" t="s">
        <v>122</v>
      </c>
      <c r="E127" s="141" t="s">
        <v>129</v>
      </c>
      <c r="F127" s="142" t="s">
        <v>130</v>
      </c>
      <c r="G127" s="143" t="s">
        <v>125</v>
      </c>
      <c r="H127" s="144">
        <v>390</v>
      </c>
      <c r="I127" s="145"/>
      <c r="J127" s="146">
        <f>ROUND(I127*H127,2)</f>
        <v>0</v>
      </c>
      <c r="K127" s="142" t="s">
        <v>126</v>
      </c>
      <c r="L127" s="33"/>
      <c r="M127" s="147" t="s">
        <v>1</v>
      </c>
      <c r="N127" s="148" t="s">
        <v>41</v>
      </c>
      <c r="O127" s="58"/>
      <c r="P127" s="149">
        <f>O127*H127</f>
        <v>0</v>
      </c>
      <c r="Q127" s="149">
        <v>0</v>
      </c>
      <c r="R127" s="149">
        <f>Q127*H127</f>
        <v>0</v>
      </c>
      <c r="S127" s="149">
        <v>0.255</v>
      </c>
      <c r="T127" s="150">
        <f>S127*H127</f>
        <v>99.45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1" t="s">
        <v>127</v>
      </c>
      <c r="AT127" s="151" t="s">
        <v>122</v>
      </c>
      <c r="AU127" s="151" t="s">
        <v>85</v>
      </c>
      <c r="AY127" s="17" t="s">
        <v>120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7" t="s">
        <v>81</v>
      </c>
      <c r="BK127" s="152">
        <f>ROUND(I127*H127,2)</f>
        <v>0</v>
      </c>
      <c r="BL127" s="17" t="s">
        <v>127</v>
      </c>
      <c r="BM127" s="151" t="s">
        <v>131</v>
      </c>
    </row>
    <row r="128" spans="1:65" s="2" customFormat="1" ht="24.2" customHeight="1" x14ac:dyDescent="0.2">
      <c r="A128" s="32"/>
      <c r="B128" s="139"/>
      <c r="C128" s="140" t="s">
        <v>132</v>
      </c>
      <c r="D128" s="140" t="s">
        <v>122</v>
      </c>
      <c r="E128" s="141" t="s">
        <v>133</v>
      </c>
      <c r="F128" s="142" t="s">
        <v>134</v>
      </c>
      <c r="G128" s="143" t="s">
        <v>125</v>
      </c>
      <c r="H128" s="144">
        <v>390</v>
      </c>
      <c r="I128" s="145"/>
      <c r="J128" s="146">
        <f>ROUND(I128*H128,2)</f>
        <v>0</v>
      </c>
      <c r="K128" s="142" t="s">
        <v>126</v>
      </c>
      <c r="L128" s="33"/>
      <c r="M128" s="147" t="s">
        <v>1</v>
      </c>
      <c r="N128" s="148" t="s">
        <v>41</v>
      </c>
      <c r="O128" s="58"/>
      <c r="P128" s="149">
        <f>O128*H128</f>
        <v>0</v>
      </c>
      <c r="Q128" s="149">
        <v>0</v>
      </c>
      <c r="R128" s="149">
        <f>Q128*H128</f>
        <v>0</v>
      </c>
      <c r="S128" s="149">
        <v>0.44</v>
      </c>
      <c r="T128" s="150">
        <f>S128*H128</f>
        <v>171.6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1" t="s">
        <v>127</v>
      </c>
      <c r="AT128" s="151" t="s">
        <v>122</v>
      </c>
      <c r="AU128" s="151" t="s">
        <v>85</v>
      </c>
      <c r="AY128" s="17" t="s">
        <v>120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7" t="s">
        <v>81</v>
      </c>
      <c r="BK128" s="152">
        <f>ROUND(I128*H128,2)</f>
        <v>0</v>
      </c>
      <c r="BL128" s="17" t="s">
        <v>127</v>
      </c>
      <c r="BM128" s="151" t="s">
        <v>135</v>
      </c>
    </row>
    <row r="129" spans="1:65" s="2" customFormat="1" ht="24.2" customHeight="1" x14ac:dyDescent="0.2">
      <c r="A129" s="32"/>
      <c r="B129" s="139"/>
      <c r="C129" s="140" t="s">
        <v>127</v>
      </c>
      <c r="D129" s="140" t="s">
        <v>122</v>
      </c>
      <c r="E129" s="141" t="s">
        <v>136</v>
      </c>
      <c r="F129" s="142" t="s">
        <v>137</v>
      </c>
      <c r="G129" s="143" t="s">
        <v>125</v>
      </c>
      <c r="H129" s="144">
        <v>15</v>
      </c>
      <c r="I129" s="145"/>
      <c r="J129" s="146">
        <f>ROUND(I129*H129,2)</f>
        <v>0</v>
      </c>
      <c r="K129" s="142" t="s">
        <v>126</v>
      </c>
      <c r="L129" s="33"/>
      <c r="M129" s="147" t="s">
        <v>1</v>
      </c>
      <c r="N129" s="148" t="s">
        <v>41</v>
      </c>
      <c r="O129" s="58"/>
      <c r="P129" s="149">
        <f>O129*H129</f>
        <v>0</v>
      </c>
      <c r="Q129" s="149">
        <v>0</v>
      </c>
      <c r="R129" s="149">
        <f>Q129*H129</f>
        <v>0</v>
      </c>
      <c r="S129" s="149">
        <v>0.3</v>
      </c>
      <c r="T129" s="150">
        <f>S129*H129</f>
        <v>4.5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1" t="s">
        <v>127</v>
      </c>
      <c r="AT129" s="151" t="s">
        <v>122</v>
      </c>
      <c r="AU129" s="151" t="s">
        <v>85</v>
      </c>
      <c r="AY129" s="17" t="s">
        <v>120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81</v>
      </c>
      <c r="BK129" s="152">
        <f>ROUND(I129*H129,2)</f>
        <v>0</v>
      </c>
      <c r="BL129" s="17" t="s">
        <v>127</v>
      </c>
      <c r="BM129" s="151" t="s">
        <v>138</v>
      </c>
    </row>
    <row r="130" spans="1:65" s="2" customFormat="1" ht="16.5" customHeight="1" x14ac:dyDescent="0.2">
      <c r="A130" s="32"/>
      <c r="B130" s="139"/>
      <c r="C130" s="140" t="s">
        <v>139</v>
      </c>
      <c r="D130" s="140" t="s">
        <v>122</v>
      </c>
      <c r="E130" s="141" t="s">
        <v>140</v>
      </c>
      <c r="F130" s="142" t="s">
        <v>141</v>
      </c>
      <c r="G130" s="143" t="s">
        <v>142</v>
      </c>
      <c r="H130" s="144">
        <v>161</v>
      </c>
      <c r="I130" s="145"/>
      <c r="J130" s="146">
        <f>ROUND(I130*H130,2)</f>
        <v>0</v>
      </c>
      <c r="K130" s="142" t="s">
        <v>126</v>
      </c>
      <c r="L130" s="33"/>
      <c r="M130" s="147" t="s">
        <v>1</v>
      </c>
      <c r="N130" s="148" t="s">
        <v>41</v>
      </c>
      <c r="O130" s="58"/>
      <c r="P130" s="149">
        <f>O130*H130</f>
        <v>0</v>
      </c>
      <c r="Q130" s="149">
        <v>0</v>
      </c>
      <c r="R130" s="149">
        <f>Q130*H130</f>
        <v>0</v>
      </c>
      <c r="S130" s="149">
        <v>0.20499999999999999</v>
      </c>
      <c r="T130" s="150">
        <f>S130*H130</f>
        <v>33.004999999999995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1" t="s">
        <v>127</v>
      </c>
      <c r="AT130" s="151" t="s">
        <v>122</v>
      </c>
      <c r="AU130" s="151" t="s">
        <v>85</v>
      </c>
      <c r="AY130" s="17" t="s">
        <v>120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7" t="s">
        <v>81</v>
      </c>
      <c r="BK130" s="152">
        <f>ROUND(I130*H130,2)</f>
        <v>0</v>
      </c>
      <c r="BL130" s="17" t="s">
        <v>127</v>
      </c>
      <c r="BM130" s="151" t="s">
        <v>143</v>
      </c>
    </row>
    <row r="131" spans="1:65" s="13" customFormat="1" x14ac:dyDescent="0.2">
      <c r="B131" s="153"/>
      <c r="D131" s="154" t="s">
        <v>144</v>
      </c>
      <c r="E131" s="155" t="s">
        <v>1</v>
      </c>
      <c r="F131" s="156" t="s">
        <v>145</v>
      </c>
      <c r="H131" s="157">
        <v>161</v>
      </c>
      <c r="I131" s="158"/>
      <c r="L131" s="153"/>
      <c r="M131" s="159"/>
      <c r="N131" s="160"/>
      <c r="O131" s="160"/>
      <c r="P131" s="160"/>
      <c r="Q131" s="160"/>
      <c r="R131" s="160"/>
      <c r="S131" s="160"/>
      <c r="T131" s="161"/>
      <c r="AT131" s="155" t="s">
        <v>144</v>
      </c>
      <c r="AU131" s="155" t="s">
        <v>85</v>
      </c>
      <c r="AV131" s="13" t="s">
        <v>85</v>
      </c>
      <c r="AW131" s="13" t="s">
        <v>32</v>
      </c>
      <c r="AX131" s="13" t="s">
        <v>81</v>
      </c>
      <c r="AY131" s="155" t="s">
        <v>120</v>
      </c>
    </row>
    <row r="132" spans="1:65" s="2" customFormat="1" ht="16.5" customHeight="1" x14ac:dyDescent="0.2">
      <c r="A132" s="32"/>
      <c r="B132" s="139"/>
      <c r="C132" s="140" t="s">
        <v>146</v>
      </c>
      <c r="D132" s="140" t="s">
        <v>122</v>
      </c>
      <c r="E132" s="141" t="s">
        <v>147</v>
      </c>
      <c r="F132" s="142" t="s">
        <v>148</v>
      </c>
      <c r="G132" s="143" t="s">
        <v>142</v>
      </c>
      <c r="H132" s="144">
        <v>204</v>
      </c>
      <c r="I132" s="145"/>
      <c r="J132" s="146">
        <f>ROUND(I132*H132,2)</f>
        <v>0</v>
      </c>
      <c r="K132" s="142" t="s">
        <v>126</v>
      </c>
      <c r="L132" s="33"/>
      <c r="M132" s="147" t="s">
        <v>1</v>
      </c>
      <c r="N132" s="148" t="s">
        <v>41</v>
      </c>
      <c r="O132" s="58"/>
      <c r="P132" s="149">
        <f>O132*H132</f>
        <v>0</v>
      </c>
      <c r="Q132" s="149">
        <v>0</v>
      </c>
      <c r="R132" s="149">
        <f>Q132*H132</f>
        <v>0</v>
      </c>
      <c r="S132" s="149">
        <v>0.115</v>
      </c>
      <c r="T132" s="150">
        <f>S132*H132</f>
        <v>23.46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1" t="s">
        <v>127</v>
      </c>
      <c r="AT132" s="151" t="s">
        <v>122</v>
      </c>
      <c r="AU132" s="151" t="s">
        <v>85</v>
      </c>
      <c r="AY132" s="17" t="s">
        <v>120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7" t="s">
        <v>81</v>
      </c>
      <c r="BK132" s="152">
        <f>ROUND(I132*H132,2)</f>
        <v>0</v>
      </c>
      <c r="BL132" s="17" t="s">
        <v>127</v>
      </c>
      <c r="BM132" s="151" t="s">
        <v>149</v>
      </c>
    </row>
    <row r="133" spans="1:65" s="14" customFormat="1" x14ac:dyDescent="0.2">
      <c r="B133" s="162"/>
      <c r="D133" s="154" t="s">
        <v>144</v>
      </c>
      <c r="E133" s="163" t="s">
        <v>1</v>
      </c>
      <c r="F133" s="164" t="s">
        <v>150</v>
      </c>
      <c r="H133" s="163" t="s">
        <v>1</v>
      </c>
      <c r="I133" s="165"/>
      <c r="L133" s="162"/>
      <c r="M133" s="166"/>
      <c r="N133" s="167"/>
      <c r="O133" s="167"/>
      <c r="P133" s="167"/>
      <c r="Q133" s="167"/>
      <c r="R133" s="167"/>
      <c r="S133" s="167"/>
      <c r="T133" s="168"/>
      <c r="AT133" s="163" t="s">
        <v>144</v>
      </c>
      <c r="AU133" s="163" t="s">
        <v>85</v>
      </c>
      <c r="AV133" s="14" t="s">
        <v>81</v>
      </c>
      <c r="AW133" s="14" t="s">
        <v>32</v>
      </c>
      <c r="AX133" s="14" t="s">
        <v>76</v>
      </c>
      <c r="AY133" s="163" t="s">
        <v>120</v>
      </c>
    </row>
    <row r="134" spans="1:65" s="13" customFormat="1" x14ac:dyDescent="0.2">
      <c r="B134" s="153"/>
      <c r="D134" s="154" t="s">
        <v>144</v>
      </c>
      <c r="E134" s="155" t="s">
        <v>1</v>
      </c>
      <c r="F134" s="156" t="s">
        <v>151</v>
      </c>
      <c r="H134" s="157">
        <v>204</v>
      </c>
      <c r="I134" s="158"/>
      <c r="L134" s="153"/>
      <c r="M134" s="159"/>
      <c r="N134" s="160"/>
      <c r="O134" s="160"/>
      <c r="P134" s="160"/>
      <c r="Q134" s="160"/>
      <c r="R134" s="160"/>
      <c r="S134" s="160"/>
      <c r="T134" s="161"/>
      <c r="AT134" s="155" t="s">
        <v>144</v>
      </c>
      <c r="AU134" s="155" t="s">
        <v>85</v>
      </c>
      <c r="AV134" s="13" t="s">
        <v>85</v>
      </c>
      <c r="AW134" s="13" t="s">
        <v>32</v>
      </c>
      <c r="AX134" s="13" t="s">
        <v>81</v>
      </c>
      <c r="AY134" s="155" t="s">
        <v>120</v>
      </c>
    </row>
    <row r="135" spans="1:65" s="2" customFormat="1" ht="24.2" customHeight="1" x14ac:dyDescent="0.2">
      <c r="A135" s="32"/>
      <c r="B135" s="139"/>
      <c r="C135" s="140" t="s">
        <v>152</v>
      </c>
      <c r="D135" s="140" t="s">
        <v>122</v>
      </c>
      <c r="E135" s="141" t="s">
        <v>153</v>
      </c>
      <c r="F135" s="142" t="s">
        <v>154</v>
      </c>
      <c r="G135" s="143" t="s">
        <v>125</v>
      </c>
      <c r="H135" s="144">
        <v>390</v>
      </c>
      <c r="I135" s="145"/>
      <c r="J135" s="146">
        <f>ROUND(I135*H135,2)</f>
        <v>0</v>
      </c>
      <c r="K135" s="142" t="s">
        <v>126</v>
      </c>
      <c r="L135" s="33"/>
      <c r="M135" s="147" t="s">
        <v>1</v>
      </c>
      <c r="N135" s="148" t="s">
        <v>41</v>
      </c>
      <c r="O135" s="58"/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1" t="s">
        <v>127</v>
      </c>
      <c r="AT135" s="151" t="s">
        <v>122</v>
      </c>
      <c r="AU135" s="151" t="s">
        <v>85</v>
      </c>
      <c r="AY135" s="17" t="s">
        <v>120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7" t="s">
        <v>81</v>
      </c>
      <c r="BK135" s="152">
        <f>ROUND(I135*H135,2)</f>
        <v>0</v>
      </c>
      <c r="BL135" s="17" t="s">
        <v>127</v>
      </c>
      <c r="BM135" s="151" t="s">
        <v>155</v>
      </c>
    </row>
    <row r="136" spans="1:65" s="12" customFormat="1" ht="22.9" customHeight="1" x14ac:dyDescent="0.2">
      <c r="B136" s="126"/>
      <c r="D136" s="127" t="s">
        <v>75</v>
      </c>
      <c r="E136" s="137" t="s">
        <v>139</v>
      </c>
      <c r="F136" s="137" t="s">
        <v>156</v>
      </c>
      <c r="I136" s="129"/>
      <c r="J136" s="138">
        <f>BK136</f>
        <v>0</v>
      </c>
      <c r="L136" s="126"/>
      <c r="M136" s="131"/>
      <c r="N136" s="132"/>
      <c r="O136" s="132"/>
      <c r="P136" s="133">
        <f>SUM(P137:P166)</f>
        <v>0</v>
      </c>
      <c r="Q136" s="132"/>
      <c r="R136" s="133">
        <f>SUM(R137:R166)</f>
        <v>294.86055999999996</v>
      </c>
      <c r="S136" s="132"/>
      <c r="T136" s="134">
        <f>SUM(T137:T166)</f>
        <v>0</v>
      </c>
      <c r="AR136" s="127" t="s">
        <v>81</v>
      </c>
      <c r="AT136" s="135" t="s">
        <v>75</v>
      </c>
      <c r="AU136" s="135" t="s">
        <v>81</v>
      </c>
      <c r="AY136" s="127" t="s">
        <v>120</v>
      </c>
      <c r="BK136" s="136">
        <f>SUM(BK137:BK166)</f>
        <v>0</v>
      </c>
    </row>
    <row r="137" spans="1:65" s="2" customFormat="1" ht="21.75" customHeight="1" x14ac:dyDescent="0.2">
      <c r="A137" s="32"/>
      <c r="B137" s="139"/>
      <c r="C137" s="140" t="s">
        <v>157</v>
      </c>
      <c r="D137" s="140" t="s">
        <v>122</v>
      </c>
      <c r="E137" s="141" t="s">
        <v>158</v>
      </c>
      <c r="F137" s="142" t="s">
        <v>159</v>
      </c>
      <c r="G137" s="143" t="s">
        <v>125</v>
      </c>
      <c r="H137" s="144">
        <v>109.1</v>
      </c>
      <c r="I137" s="145"/>
      <c r="J137" s="146">
        <f>ROUND(I137*H137,2)</f>
        <v>0</v>
      </c>
      <c r="K137" s="142" t="s">
        <v>126</v>
      </c>
      <c r="L137" s="33"/>
      <c r="M137" s="147" t="s">
        <v>1</v>
      </c>
      <c r="N137" s="148" t="s">
        <v>41</v>
      </c>
      <c r="O137" s="58"/>
      <c r="P137" s="149">
        <f>O137*H137</f>
        <v>0</v>
      </c>
      <c r="Q137" s="149">
        <v>0.23</v>
      </c>
      <c r="R137" s="149">
        <f>Q137*H137</f>
        <v>25.093</v>
      </c>
      <c r="S137" s="149">
        <v>0</v>
      </c>
      <c r="T137" s="150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1" t="s">
        <v>127</v>
      </c>
      <c r="AT137" s="151" t="s">
        <v>122</v>
      </c>
      <c r="AU137" s="151" t="s">
        <v>85</v>
      </c>
      <c r="AY137" s="17" t="s">
        <v>120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81</v>
      </c>
      <c r="BK137" s="152">
        <f>ROUND(I137*H137,2)</f>
        <v>0</v>
      </c>
      <c r="BL137" s="17" t="s">
        <v>127</v>
      </c>
      <c r="BM137" s="151" t="s">
        <v>160</v>
      </c>
    </row>
    <row r="138" spans="1:65" s="14" customFormat="1" x14ac:dyDescent="0.2">
      <c r="B138" s="162"/>
      <c r="D138" s="154" t="s">
        <v>144</v>
      </c>
      <c r="E138" s="163" t="s">
        <v>1</v>
      </c>
      <c r="F138" s="164" t="s">
        <v>161</v>
      </c>
      <c r="H138" s="163" t="s">
        <v>1</v>
      </c>
      <c r="I138" s="165"/>
      <c r="L138" s="162"/>
      <c r="M138" s="166"/>
      <c r="N138" s="167"/>
      <c r="O138" s="167"/>
      <c r="P138" s="167"/>
      <c r="Q138" s="167"/>
      <c r="R138" s="167"/>
      <c r="S138" s="167"/>
      <c r="T138" s="168"/>
      <c r="AT138" s="163" t="s">
        <v>144</v>
      </c>
      <c r="AU138" s="163" t="s">
        <v>85</v>
      </c>
      <c r="AV138" s="14" t="s">
        <v>81</v>
      </c>
      <c r="AW138" s="14" t="s">
        <v>32</v>
      </c>
      <c r="AX138" s="14" t="s">
        <v>76</v>
      </c>
      <c r="AY138" s="163" t="s">
        <v>120</v>
      </c>
    </row>
    <row r="139" spans="1:65" s="13" customFormat="1" x14ac:dyDescent="0.2">
      <c r="B139" s="153"/>
      <c r="D139" s="154" t="s">
        <v>144</v>
      </c>
      <c r="E139" s="155" t="s">
        <v>1</v>
      </c>
      <c r="F139" s="156" t="s">
        <v>162</v>
      </c>
      <c r="H139" s="157">
        <v>48.6</v>
      </c>
      <c r="I139" s="158"/>
      <c r="L139" s="153"/>
      <c r="M139" s="159"/>
      <c r="N139" s="160"/>
      <c r="O139" s="160"/>
      <c r="P139" s="160"/>
      <c r="Q139" s="160"/>
      <c r="R139" s="160"/>
      <c r="S139" s="160"/>
      <c r="T139" s="161"/>
      <c r="AT139" s="155" t="s">
        <v>144</v>
      </c>
      <c r="AU139" s="155" t="s">
        <v>85</v>
      </c>
      <c r="AV139" s="13" t="s">
        <v>85</v>
      </c>
      <c r="AW139" s="13" t="s">
        <v>32</v>
      </c>
      <c r="AX139" s="13" t="s">
        <v>76</v>
      </c>
      <c r="AY139" s="155" t="s">
        <v>120</v>
      </c>
    </row>
    <row r="140" spans="1:65" s="13" customFormat="1" x14ac:dyDescent="0.2">
      <c r="B140" s="153"/>
      <c r="D140" s="154" t="s">
        <v>144</v>
      </c>
      <c r="E140" s="155" t="s">
        <v>1</v>
      </c>
      <c r="F140" s="156" t="s">
        <v>163</v>
      </c>
      <c r="H140" s="157">
        <v>1.8</v>
      </c>
      <c r="I140" s="158"/>
      <c r="L140" s="153"/>
      <c r="M140" s="159"/>
      <c r="N140" s="160"/>
      <c r="O140" s="160"/>
      <c r="P140" s="160"/>
      <c r="Q140" s="160"/>
      <c r="R140" s="160"/>
      <c r="S140" s="160"/>
      <c r="T140" s="161"/>
      <c r="AT140" s="155" t="s">
        <v>144</v>
      </c>
      <c r="AU140" s="155" t="s">
        <v>85</v>
      </c>
      <c r="AV140" s="13" t="s">
        <v>85</v>
      </c>
      <c r="AW140" s="13" t="s">
        <v>32</v>
      </c>
      <c r="AX140" s="13" t="s">
        <v>76</v>
      </c>
      <c r="AY140" s="155" t="s">
        <v>120</v>
      </c>
    </row>
    <row r="141" spans="1:65" s="13" customFormat="1" x14ac:dyDescent="0.2">
      <c r="B141" s="153"/>
      <c r="D141" s="154" t="s">
        <v>144</v>
      </c>
      <c r="E141" s="155" t="s">
        <v>1</v>
      </c>
      <c r="F141" s="156" t="s">
        <v>164</v>
      </c>
      <c r="H141" s="157">
        <v>30.6</v>
      </c>
      <c r="I141" s="158"/>
      <c r="L141" s="153"/>
      <c r="M141" s="159"/>
      <c r="N141" s="160"/>
      <c r="O141" s="160"/>
      <c r="P141" s="160"/>
      <c r="Q141" s="160"/>
      <c r="R141" s="160"/>
      <c r="S141" s="160"/>
      <c r="T141" s="161"/>
      <c r="AT141" s="155" t="s">
        <v>144</v>
      </c>
      <c r="AU141" s="155" t="s">
        <v>85</v>
      </c>
      <c r="AV141" s="13" t="s">
        <v>85</v>
      </c>
      <c r="AW141" s="13" t="s">
        <v>32</v>
      </c>
      <c r="AX141" s="13" t="s">
        <v>76</v>
      </c>
      <c r="AY141" s="155" t="s">
        <v>120</v>
      </c>
    </row>
    <row r="142" spans="1:65" s="13" customFormat="1" x14ac:dyDescent="0.2">
      <c r="B142" s="153"/>
      <c r="D142" s="154" t="s">
        <v>144</v>
      </c>
      <c r="E142" s="155" t="s">
        <v>1</v>
      </c>
      <c r="F142" s="156" t="s">
        <v>165</v>
      </c>
      <c r="H142" s="157">
        <v>14.1</v>
      </c>
      <c r="I142" s="158"/>
      <c r="L142" s="153"/>
      <c r="M142" s="159"/>
      <c r="N142" s="160"/>
      <c r="O142" s="160"/>
      <c r="P142" s="160"/>
      <c r="Q142" s="160"/>
      <c r="R142" s="160"/>
      <c r="S142" s="160"/>
      <c r="T142" s="161"/>
      <c r="AT142" s="155" t="s">
        <v>144</v>
      </c>
      <c r="AU142" s="155" t="s">
        <v>85</v>
      </c>
      <c r="AV142" s="13" t="s">
        <v>85</v>
      </c>
      <c r="AW142" s="13" t="s">
        <v>32</v>
      </c>
      <c r="AX142" s="13" t="s">
        <v>76</v>
      </c>
      <c r="AY142" s="155" t="s">
        <v>120</v>
      </c>
    </row>
    <row r="143" spans="1:65" s="13" customFormat="1" x14ac:dyDescent="0.2">
      <c r="B143" s="153"/>
      <c r="D143" s="154" t="s">
        <v>144</v>
      </c>
      <c r="E143" s="155" t="s">
        <v>1</v>
      </c>
      <c r="F143" s="156" t="s">
        <v>166</v>
      </c>
      <c r="H143" s="157">
        <v>14</v>
      </c>
      <c r="I143" s="158"/>
      <c r="L143" s="153"/>
      <c r="M143" s="159"/>
      <c r="N143" s="160"/>
      <c r="O143" s="160"/>
      <c r="P143" s="160"/>
      <c r="Q143" s="160"/>
      <c r="R143" s="160"/>
      <c r="S143" s="160"/>
      <c r="T143" s="161"/>
      <c r="AT143" s="155" t="s">
        <v>144</v>
      </c>
      <c r="AU143" s="155" t="s">
        <v>85</v>
      </c>
      <c r="AV143" s="13" t="s">
        <v>85</v>
      </c>
      <c r="AW143" s="13" t="s">
        <v>32</v>
      </c>
      <c r="AX143" s="13" t="s">
        <v>76</v>
      </c>
      <c r="AY143" s="155" t="s">
        <v>120</v>
      </c>
    </row>
    <row r="144" spans="1:65" s="15" customFormat="1" x14ac:dyDescent="0.2">
      <c r="B144" s="169"/>
      <c r="D144" s="154" t="s">
        <v>144</v>
      </c>
      <c r="E144" s="170" t="s">
        <v>1</v>
      </c>
      <c r="F144" s="171" t="s">
        <v>167</v>
      </c>
      <c r="H144" s="172">
        <v>109.1</v>
      </c>
      <c r="I144" s="173"/>
      <c r="L144" s="169"/>
      <c r="M144" s="174"/>
      <c r="N144" s="175"/>
      <c r="O144" s="175"/>
      <c r="P144" s="175"/>
      <c r="Q144" s="175"/>
      <c r="R144" s="175"/>
      <c r="S144" s="175"/>
      <c r="T144" s="176"/>
      <c r="AT144" s="170" t="s">
        <v>144</v>
      </c>
      <c r="AU144" s="170" t="s">
        <v>85</v>
      </c>
      <c r="AV144" s="15" t="s">
        <v>127</v>
      </c>
      <c r="AW144" s="15" t="s">
        <v>32</v>
      </c>
      <c r="AX144" s="15" t="s">
        <v>81</v>
      </c>
      <c r="AY144" s="170" t="s">
        <v>120</v>
      </c>
    </row>
    <row r="145" spans="1:65" s="2" customFormat="1" ht="21.75" customHeight="1" x14ac:dyDescent="0.2">
      <c r="A145" s="32"/>
      <c r="B145" s="139"/>
      <c r="C145" s="140" t="s">
        <v>168</v>
      </c>
      <c r="D145" s="140" t="s">
        <v>122</v>
      </c>
      <c r="E145" s="141" t="s">
        <v>169</v>
      </c>
      <c r="F145" s="142" t="s">
        <v>170</v>
      </c>
      <c r="G145" s="143" t="s">
        <v>125</v>
      </c>
      <c r="H145" s="144">
        <v>371</v>
      </c>
      <c r="I145" s="145"/>
      <c r="J145" s="146">
        <f>ROUND(I145*H145,2)</f>
        <v>0</v>
      </c>
      <c r="K145" s="142" t="s">
        <v>126</v>
      </c>
      <c r="L145" s="33"/>
      <c r="M145" s="147" t="s">
        <v>1</v>
      </c>
      <c r="N145" s="148" t="s">
        <v>41</v>
      </c>
      <c r="O145" s="58"/>
      <c r="P145" s="149">
        <f>O145*H145</f>
        <v>0</v>
      </c>
      <c r="Q145" s="149">
        <v>0.46</v>
      </c>
      <c r="R145" s="149">
        <f>Q145*H145</f>
        <v>170.66</v>
      </c>
      <c r="S145" s="149">
        <v>0</v>
      </c>
      <c r="T145" s="15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1" t="s">
        <v>127</v>
      </c>
      <c r="AT145" s="151" t="s">
        <v>122</v>
      </c>
      <c r="AU145" s="151" t="s">
        <v>85</v>
      </c>
      <c r="AY145" s="17" t="s">
        <v>120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7" t="s">
        <v>81</v>
      </c>
      <c r="BK145" s="152">
        <f>ROUND(I145*H145,2)</f>
        <v>0</v>
      </c>
      <c r="BL145" s="17" t="s">
        <v>127</v>
      </c>
      <c r="BM145" s="151" t="s">
        <v>171</v>
      </c>
    </row>
    <row r="146" spans="1:65" s="2" customFormat="1" ht="21.75" customHeight="1" x14ac:dyDescent="0.2">
      <c r="A146" s="32"/>
      <c r="B146" s="139"/>
      <c r="C146" s="140" t="s">
        <v>172</v>
      </c>
      <c r="D146" s="140" t="s">
        <v>122</v>
      </c>
      <c r="E146" s="141" t="s">
        <v>173</v>
      </c>
      <c r="F146" s="142" t="s">
        <v>174</v>
      </c>
      <c r="G146" s="143" t="s">
        <v>125</v>
      </c>
      <c r="H146" s="144">
        <v>19.5</v>
      </c>
      <c r="I146" s="145"/>
      <c r="J146" s="146">
        <f>ROUND(I146*H146,2)</f>
        <v>0</v>
      </c>
      <c r="K146" s="142" t="s">
        <v>126</v>
      </c>
      <c r="L146" s="33"/>
      <c r="M146" s="147" t="s">
        <v>1</v>
      </c>
      <c r="N146" s="148" t="s">
        <v>41</v>
      </c>
      <c r="O146" s="58"/>
      <c r="P146" s="149">
        <f>O146*H146</f>
        <v>0</v>
      </c>
      <c r="Q146" s="149">
        <v>0.57499999999999996</v>
      </c>
      <c r="R146" s="149">
        <f>Q146*H146</f>
        <v>11.212499999999999</v>
      </c>
      <c r="S146" s="149">
        <v>0</v>
      </c>
      <c r="T146" s="150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1" t="s">
        <v>127</v>
      </c>
      <c r="AT146" s="151" t="s">
        <v>122</v>
      </c>
      <c r="AU146" s="151" t="s">
        <v>85</v>
      </c>
      <c r="AY146" s="17" t="s">
        <v>120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7" t="s">
        <v>81</v>
      </c>
      <c r="BK146" s="152">
        <f>ROUND(I146*H146,2)</f>
        <v>0</v>
      </c>
      <c r="BL146" s="17" t="s">
        <v>127</v>
      </c>
      <c r="BM146" s="151" t="s">
        <v>175</v>
      </c>
    </row>
    <row r="147" spans="1:65" s="2" customFormat="1" ht="76.349999999999994" customHeight="1" x14ac:dyDescent="0.2">
      <c r="A147" s="32"/>
      <c r="B147" s="139"/>
      <c r="C147" s="140" t="s">
        <v>176</v>
      </c>
      <c r="D147" s="140" t="s">
        <v>122</v>
      </c>
      <c r="E147" s="141" t="s">
        <v>177</v>
      </c>
      <c r="F147" s="142" t="s">
        <v>178</v>
      </c>
      <c r="G147" s="143" t="s">
        <v>125</v>
      </c>
      <c r="H147" s="144">
        <v>371</v>
      </c>
      <c r="I147" s="145"/>
      <c r="J147" s="146">
        <f>ROUND(I147*H147,2)</f>
        <v>0</v>
      </c>
      <c r="K147" s="142" t="s">
        <v>126</v>
      </c>
      <c r="L147" s="33"/>
      <c r="M147" s="147" t="s">
        <v>1</v>
      </c>
      <c r="N147" s="148" t="s">
        <v>41</v>
      </c>
      <c r="O147" s="58"/>
      <c r="P147" s="149">
        <f>O147*H147</f>
        <v>0</v>
      </c>
      <c r="Q147" s="149">
        <v>8.9219999999999994E-2</v>
      </c>
      <c r="R147" s="149">
        <f>Q147*H147</f>
        <v>33.100619999999999</v>
      </c>
      <c r="S147" s="149">
        <v>0</v>
      </c>
      <c r="T147" s="150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1" t="s">
        <v>127</v>
      </c>
      <c r="AT147" s="151" t="s">
        <v>122</v>
      </c>
      <c r="AU147" s="151" t="s">
        <v>85</v>
      </c>
      <c r="AY147" s="17" t="s">
        <v>120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7" t="s">
        <v>81</v>
      </c>
      <c r="BK147" s="152">
        <f>ROUND(I147*H147,2)</f>
        <v>0</v>
      </c>
      <c r="BL147" s="17" t="s">
        <v>127</v>
      </c>
      <c r="BM147" s="151" t="s">
        <v>179</v>
      </c>
    </row>
    <row r="148" spans="1:65" s="13" customFormat="1" x14ac:dyDescent="0.2">
      <c r="B148" s="153"/>
      <c r="D148" s="154" t="s">
        <v>144</v>
      </c>
      <c r="E148" s="155" t="s">
        <v>1</v>
      </c>
      <c r="F148" s="156" t="s">
        <v>180</v>
      </c>
      <c r="H148" s="157">
        <v>371</v>
      </c>
      <c r="I148" s="158"/>
      <c r="L148" s="153"/>
      <c r="M148" s="159"/>
      <c r="N148" s="160"/>
      <c r="O148" s="160"/>
      <c r="P148" s="160"/>
      <c r="Q148" s="160"/>
      <c r="R148" s="160"/>
      <c r="S148" s="160"/>
      <c r="T148" s="161"/>
      <c r="AT148" s="155" t="s">
        <v>144</v>
      </c>
      <c r="AU148" s="155" t="s">
        <v>85</v>
      </c>
      <c r="AV148" s="13" t="s">
        <v>85</v>
      </c>
      <c r="AW148" s="13" t="s">
        <v>32</v>
      </c>
      <c r="AX148" s="13" t="s">
        <v>81</v>
      </c>
      <c r="AY148" s="155" t="s">
        <v>120</v>
      </c>
    </row>
    <row r="149" spans="1:65" s="2" customFormat="1" ht="21.75" customHeight="1" x14ac:dyDescent="0.2">
      <c r="A149" s="32"/>
      <c r="B149" s="139"/>
      <c r="C149" s="177" t="s">
        <v>181</v>
      </c>
      <c r="D149" s="177" t="s">
        <v>182</v>
      </c>
      <c r="E149" s="178" t="s">
        <v>183</v>
      </c>
      <c r="F149" s="179" t="s">
        <v>184</v>
      </c>
      <c r="G149" s="180" t="s">
        <v>125</v>
      </c>
      <c r="H149" s="181">
        <v>359.56</v>
      </c>
      <c r="I149" s="182"/>
      <c r="J149" s="183">
        <f>ROUND(I149*H149,2)</f>
        <v>0</v>
      </c>
      <c r="K149" s="179" t="s">
        <v>126</v>
      </c>
      <c r="L149" s="184"/>
      <c r="M149" s="185" t="s">
        <v>1</v>
      </c>
      <c r="N149" s="186" t="s">
        <v>41</v>
      </c>
      <c r="O149" s="58"/>
      <c r="P149" s="149">
        <f>O149*H149</f>
        <v>0</v>
      </c>
      <c r="Q149" s="149">
        <v>0.13100000000000001</v>
      </c>
      <c r="R149" s="149">
        <f>Q149*H149</f>
        <v>47.102360000000004</v>
      </c>
      <c r="S149" s="149">
        <v>0</v>
      </c>
      <c r="T149" s="15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1" t="s">
        <v>157</v>
      </c>
      <c r="AT149" s="151" t="s">
        <v>182</v>
      </c>
      <c r="AU149" s="151" t="s">
        <v>85</v>
      </c>
      <c r="AY149" s="17" t="s">
        <v>120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7" t="s">
        <v>81</v>
      </c>
      <c r="BK149" s="152">
        <f>ROUND(I149*H149,2)</f>
        <v>0</v>
      </c>
      <c r="BL149" s="17" t="s">
        <v>127</v>
      </c>
      <c r="BM149" s="151" t="s">
        <v>185</v>
      </c>
    </row>
    <row r="150" spans="1:65" s="13" customFormat="1" x14ac:dyDescent="0.2">
      <c r="B150" s="153"/>
      <c r="D150" s="154" t="s">
        <v>144</v>
      </c>
      <c r="F150" s="156" t="s">
        <v>186</v>
      </c>
      <c r="H150" s="157">
        <v>359.56</v>
      </c>
      <c r="I150" s="158"/>
      <c r="L150" s="153"/>
      <c r="M150" s="159"/>
      <c r="N150" s="160"/>
      <c r="O150" s="160"/>
      <c r="P150" s="160"/>
      <c r="Q150" s="160"/>
      <c r="R150" s="160"/>
      <c r="S150" s="160"/>
      <c r="T150" s="161"/>
      <c r="AT150" s="155" t="s">
        <v>144</v>
      </c>
      <c r="AU150" s="155" t="s">
        <v>85</v>
      </c>
      <c r="AV150" s="13" t="s">
        <v>85</v>
      </c>
      <c r="AW150" s="13" t="s">
        <v>3</v>
      </c>
      <c r="AX150" s="13" t="s">
        <v>81</v>
      </c>
      <c r="AY150" s="155" t="s">
        <v>120</v>
      </c>
    </row>
    <row r="151" spans="1:65" s="2" customFormat="1" ht="24.2" customHeight="1" x14ac:dyDescent="0.2">
      <c r="A151" s="32"/>
      <c r="B151" s="139"/>
      <c r="C151" s="177" t="s">
        <v>187</v>
      </c>
      <c r="D151" s="177" t="s">
        <v>182</v>
      </c>
      <c r="E151" s="178" t="s">
        <v>188</v>
      </c>
      <c r="F151" s="179" t="s">
        <v>189</v>
      </c>
      <c r="G151" s="180" t="s">
        <v>125</v>
      </c>
      <c r="H151" s="181">
        <v>9.09</v>
      </c>
      <c r="I151" s="182"/>
      <c r="J151" s="183">
        <f>ROUND(I151*H151,2)</f>
        <v>0</v>
      </c>
      <c r="K151" s="179" t="s">
        <v>126</v>
      </c>
      <c r="L151" s="184"/>
      <c r="M151" s="185" t="s">
        <v>1</v>
      </c>
      <c r="N151" s="186" t="s">
        <v>41</v>
      </c>
      <c r="O151" s="58"/>
      <c r="P151" s="149">
        <f>O151*H151</f>
        <v>0</v>
      </c>
      <c r="Q151" s="149">
        <v>0.13100000000000001</v>
      </c>
      <c r="R151" s="149">
        <f>Q151*H151</f>
        <v>1.19079</v>
      </c>
      <c r="S151" s="149">
        <v>0</v>
      </c>
      <c r="T151" s="150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1" t="s">
        <v>157</v>
      </c>
      <c r="AT151" s="151" t="s">
        <v>182</v>
      </c>
      <c r="AU151" s="151" t="s">
        <v>85</v>
      </c>
      <c r="AY151" s="17" t="s">
        <v>120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7" t="s">
        <v>81</v>
      </c>
      <c r="BK151" s="152">
        <f>ROUND(I151*H151,2)</f>
        <v>0</v>
      </c>
      <c r="BL151" s="17" t="s">
        <v>127</v>
      </c>
      <c r="BM151" s="151" t="s">
        <v>190</v>
      </c>
    </row>
    <row r="152" spans="1:65" s="13" customFormat="1" x14ac:dyDescent="0.2">
      <c r="B152" s="153"/>
      <c r="D152" s="154" t="s">
        <v>144</v>
      </c>
      <c r="F152" s="156" t="s">
        <v>191</v>
      </c>
      <c r="H152" s="157">
        <v>9.09</v>
      </c>
      <c r="I152" s="158"/>
      <c r="L152" s="153"/>
      <c r="M152" s="159"/>
      <c r="N152" s="160"/>
      <c r="O152" s="160"/>
      <c r="P152" s="160"/>
      <c r="Q152" s="160"/>
      <c r="R152" s="160"/>
      <c r="S152" s="160"/>
      <c r="T152" s="161"/>
      <c r="AT152" s="155" t="s">
        <v>144</v>
      </c>
      <c r="AU152" s="155" t="s">
        <v>85</v>
      </c>
      <c r="AV152" s="13" t="s">
        <v>85</v>
      </c>
      <c r="AW152" s="13" t="s">
        <v>3</v>
      </c>
      <c r="AX152" s="13" t="s">
        <v>81</v>
      </c>
      <c r="AY152" s="155" t="s">
        <v>120</v>
      </c>
    </row>
    <row r="153" spans="1:65" s="2" customFormat="1" ht="21.75" customHeight="1" x14ac:dyDescent="0.2">
      <c r="A153" s="32"/>
      <c r="B153" s="139"/>
      <c r="C153" s="177" t="s">
        <v>192</v>
      </c>
      <c r="D153" s="177" t="s">
        <v>182</v>
      </c>
      <c r="E153" s="178" t="s">
        <v>193</v>
      </c>
      <c r="F153" s="179" t="s">
        <v>194</v>
      </c>
      <c r="G153" s="180" t="s">
        <v>125</v>
      </c>
      <c r="H153" s="181">
        <v>6.06</v>
      </c>
      <c r="I153" s="182"/>
      <c r="J153" s="183">
        <f>ROUND(I153*H153,2)</f>
        <v>0</v>
      </c>
      <c r="K153" s="179" t="s">
        <v>126</v>
      </c>
      <c r="L153" s="184"/>
      <c r="M153" s="185" t="s">
        <v>1</v>
      </c>
      <c r="N153" s="186" t="s">
        <v>41</v>
      </c>
      <c r="O153" s="58"/>
      <c r="P153" s="149">
        <f>O153*H153</f>
        <v>0</v>
      </c>
      <c r="Q153" s="149">
        <v>0.13100000000000001</v>
      </c>
      <c r="R153" s="149">
        <f>Q153*H153</f>
        <v>0.79386000000000001</v>
      </c>
      <c r="S153" s="149">
        <v>0</v>
      </c>
      <c r="T153" s="15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1" t="s">
        <v>157</v>
      </c>
      <c r="AT153" s="151" t="s">
        <v>182</v>
      </c>
      <c r="AU153" s="151" t="s">
        <v>85</v>
      </c>
      <c r="AY153" s="17" t="s">
        <v>120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81</v>
      </c>
      <c r="BK153" s="152">
        <f>ROUND(I153*H153,2)</f>
        <v>0</v>
      </c>
      <c r="BL153" s="17" t="s">
        <v>127</v>
      </c>
      <c r="BM153" s="151" t="s">
        <v>195</v>
      </c>
    </row>
    <row r="154" spans="1:65" s="13" customFormat="1" x14ac:dyDescent="0.2">
      <c r="B154" s="153"/>
      <c r="D154" s="154" t="s">
        <v>144</v>
      </c>
      <c r="F154" s="156" t="s">
        <v>196</v>
      </c>
      <c r="H154" s="157">
        <v>6.06</v>
      </c>
      <c r="I154" s="158"/>
      <c r="L154" s="153"/>
      <c r="M154" s="159"/>
      <c r="N154" s="160"/>
      <c r="O154" s="160"/>
      <c r="P154" s="160"/>
      <c r="Q154" s="160"/>
      <c r="R154" s="160"/>
      <c r="S154" s="160"/>
      <c r="T154" s="161"/>
      <c r="AT154" s="155" t="s">
        <v>144</v>
      </c>
      <c r="AU154" s="155" t="s">
        <v>85</v>
      </c>
      <c r="AV154" s="13" t="s">
        <v>85</v>
      </c>
      <c r="AW154" s="13" t="s">
        <v>3</v>
      </c>
      <c r="AX154" s="13" t="s">
        <v>81</v>
      </c>
      <c r="AY154" s="155" t="s">
        <v>120</v>
      </c>
    </row>
    <row r="155" spans="1:65" s="2" customFormat="1" ht="37.9" customHeight="1" x14ac:dyDescent="0.2">
      <c r="A155" s="32"/>
      <c r="B155" s="139"/>
      <c r="C155" s="140" t="s">
        <v>8</v>
      </c>
      <c r="D155" s="140" t="s">
        <v>122</v>
      </c>
      <c r="E155" s="141" t="s">
        <v>197</v>
      </c>
      <c r="F155" s="142" t="s">
        <v>198</v>
      </c>
      <c r="G155" s="143" t="s">
        <v>125</v>
      </c>
      <c r="H155" s="144">
        <v>15</v>
      </c>
      <c r="I155" s="145"/>
      <c r="J155" s="146">
        <f>ROUND(I155*H155,2)</f>
        <v>0</v>
      </c>
      <c r="K155" s="142" t="s">
        <v>126</v>
      </c>
      <c r="L155" s="33"/>
      <c r="M155" s="147" t="s">
        <v>1</v>
      </c>
      <c r="N155" s="148" t="s">
        <v>41</v>
      </c>
      <c r="O155" s="58"/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1" t="s">
        <v>127</v>
      </c>
      <c r="AT155" s="151" t="s">
        <v>122</v>
      </c>
      <c r="AU155" s="151" t="s">
        <v>85</v>
      </c>
      <c r="AY155" s="17" t="s">
        <v>120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7" t="s">
        <v>81</v>
      </c>
      <c r="BK155" s="152">
        <f>ROUND(I155*H155,2)</f>
        <v>0</v>
      </c>
      <c r="BL155" s="17" t="s">
        <v>127</v>
      </c>
      <c r="BM155" s="151" t="s">
        <v>199</v>
      </c>
    </row>
    <row r="156" spans="1:65" s="13" customFormat="1" x14ac:dyDescent="0.2">
      <c r="B156" s="153"/>
      <c r="D156" s="154" t="s">
        <v>144</v>
      </c>
      <c r="E156" s="155" t="s">
        <v>1</v>
      </c>
      <c r="F156" s="156" t="s">
        <v>200</v>
      </c>
      <c r="H156" s="157">
        <v>15</v>
      </c>
      <c r="I156" s="158"/>
      <c r="L156" s="153"/>
      <c r="M156" s="159"/>
      <c r="N156" s="160"/>
      <c r="O156" s="160"/>
      <c r="P156" s="160"/>
      <c r="Q156" s="160"/>
      <c r="R156" s="160"/>
      <c r="S156" s="160"/>
      <c r="T156" s="161"/>
      <c r="AT156" s="155" t="s">
        <v>144</v>
      </c>
      <c r="AU156" s="155" t="s">
        <v>85</v>
      </c>
      <c r="AV156" s="13" t="s">
        <v>85</v>
      </c>
      <c r="AW156" s="13" t="s">
        <v>32</v>
      </c>
      <c r="AX156" s="13" t="s">
        <v>81</v>
      </c>
      <c r="AY156" s="155" t="s">
        <v>120</v>
      </c>
    </row>
    <row r="157" spans="1:65" s="2" customFormat="1" ht="24.2" customHeight="1" x14ac:dyDescent="0.2">
      <c r="A157" s="32"/>
      <c r="B157" s="139"/>
      <c r="C157" s="140" t="s">
        <v>201</v>
      </c>
      <c r="D157" s="140" t="s">
        <v>122</v>
      </c>
      <c r="E157" s="141" t="s">
        <v>202</v>
      </c>
      <c r="F157" s="142" t="s">
        <v>203</v>
      </c>
      <c r="G157" s="143" t="s">
        <v>125</v>
      </c>
      <c r="H157" s="144">
        <v>19.5</v>
      </c>
      <c r="I157" s="145"/>
      <c r="J157" s="146">
        <f>ROUND(I157*H157,2)</f>
        <v>0</v>
      </c>
      <c r="K157" s="142" t="s">
        <v>126</v>
      </c>
      <c r="L157" s="33"/>
      <c r="M157" s="147" t="s">
        <v>1</v>
      </c>
      <c r="N157" s="148" t="s">
        <v>41</v>
      </c>
      <c r="O157" s="58"/>
      <c r="P157" s="149">
        <f>O157*H157</f>
        <v>0</v>
      </c>
      <c r="Q157" s="149">
        <v>0.11162</v>
      </c>
      <c r="R157" s="149">
        <f>Q157*H157</f>
        <v>2.17659</v>
      </c>
      <c r="S157" s="149">
        <v>0</v>
      </c>
      <c r="T157" s="150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1" t="s">
        <v>127</v>
      </c>
      <c r="AT157" s="151" t="s">
        <v>122</v>
      </c>
      <c r="AU157" s="151" t="s">
        <v>85</v>
      </c>
      <c r="AY157" s="17" t="s">
        <v>120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7" t="s">
        <v>81</v>
      </c>
      <c r="BK157" s="152">
        <f>ROUND(I157*H157,2)</f>
        <v>0</v>
      </c>
      <c r="BL157" s="17" t="s">
        <v>127</v>
      </c>
      <c r="BM157" s="151" t="s">
        <v>204</v>
      </c>
    </row>
    <row r="158" spans="1:65" s="13" customFormat="1" x14ac:dyDescent="0.2">
      <c r="B158" s="153"/>
      <c r="D158" s="154" t="s">
        <v>144</v>
      </c>
      <c r="E158" s="155" t="s">
        <v>1</v>
      </c>
      <c r="F158" s="156" t="s">
        <v>205</v>
      </c>
      <c r="H158" s="157">
        <v>19.5</v>
      </c>
      <c r="I158" s="158"/>
      <c r="L158" s="153"/>
      <c r="M158" s="159"/>
      <c r="N158" s="160"/>
      <c r="O158" s="160"/>
      <c r="P158" s="160"/>
      <c r="Q158" s="160"/>
      <c r="R158" s="160"/>
      <c r="S158" s="160"/>
      <c r="T158" s="161"/>
      <c r="AT158" s="155" t="s">
        <v>144</v>
      </c>
      <c r="AU158" s="155" t="s">
        <v>85</v>
      </c>
      <c r="AV158" s="13" t="s">
        <v>85</v>
      </c>
      <c r="AW158" s="13" t="s">
        <v>32</v>
      </c>
      <c r="AX158" s="13" t="s">
        <v>81</v>
      </c>
      <c r="AY158" s="155" t="s">
        <v>120</v>
      </c>
    </row>
    <row r="159" spans="1:65" s="2" customFormat="1" ht="21.75" customHeight="1" x14ac:dyDescent="0.2">
      <c r="A159" s="32"/>
      <c r="B159" s="139"/>
      <c r="C159" s="177" t="s">
        <v>206</v>
      </c>
      <c r="D159" s="177" t="s">
        <v>182</v>
      </c>
      <c r="E159" s="178" t="s">
        <v>207</v>
      </c>
      <c r="F159" s="179" t="s">
        <v>208</v>
      </c>
      <c r="G159" s="180" t="s">
        <v>125</v>
      </c>
      <c r="H159" s="181">
        <v>12.36</v>
      </c>
      <c r="I159" s="182"/>
      <c r="J159" s="183">
        <f>ROUND(I159*H159,2)</f>
        <v>0</v>
      </c>
      <c r="K159" s="179" t="s">
        <v>126</v>
      </c>
      <c r="L159" s="184"/>
      <c r="M159" s="185" t="s">
        <v>1</v>
      </c>
      <c r="N159" s="186" t="s">
        <v>41</v>
      </c>
      <c r="O159" s="58"/>
      <c r="P159" s="149">
        <f>O159*H159</f>
        <v>0</v>
      </c>
      <c r="Q159" s="149">
        <v>0.17599999999999999</v>
      </c>
      <c r="R159" s="149">
        <f>Q159*H159</f>
        <v>2.17536</v>
      </c>
      <c r="S159" s="149">
        <v>0</v>
      </c>
      <c r="T159" s="150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1" t="s">
        <v>157</v>
      </c>
      <c r="AT159" s="151" t="s">
        <v>182</v>
      </c>
      <c r="AU159" s="151" t="s">
        <v>85</v>
      </c>
      <c r="AY159" s="17" t="s">
        <v>120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7" t="s">
        <v>81</v>
      </c>
      <c r="BK159" s="152">
        <f>ROUND(I159*H159,2)</f>
        <v>0</v>
      </c>
      <c r="BL159" s="17" t="s">
        <v>127</v>
      </c>
      <c r="BM159" s="151" t="s">
        <v>209</v>
      </c>
    </row>
    <row r="160" spans="1:65" s="13" customFormat="1" x14ac:dyDescent="0.2">
      <c r="B160" s="153"/>
      <c r="D160" s="154" t="s">
        <v>144</v>
      </c>
      <c r="F160" s="156" t="s">
        <v>210</v>
      </c>
      <c r="H160" s="157">
        <v>12.36</v>
      </c>
      <c r="I160" s="158"/>
      <c r="L160" s="153"/>
      <c r="M160" s="159"/>
      <c r="N160" s="160"/>
      <c r="O160" s="160"/>
      <c r="P160" s="160"/>
      <c r="Q160" s="160"/>
      <c r="R160" s="160"/>
      <c r="S160" s="160"/>
      <c r="T160" s="161"/>
      <c r="AT160" s="155" t="s">
        <v>144</v>
      </c>
      <c r="AU160" s="155" t="s">
        <v>85</v>
      </c>
      <c r="AV160" s="13" t="s">
        <v>85</v>
      </c>
      <c r="AW160" s="13" t="s">
        <v>3</v>
      </c>
      <c r="AX160" s="13" t="s">
        <v>81</v>
      </c>
      <c r="AY160" s="155" t="s">
        <v>120</v>
      </c>
    </row>
    <row r="161" spans="1:65" s="2" customFormat="1" ht="24.2" customHeight="1" x14ac:dyDescent="0.2">
      <c r="A161" s="32"/>
      <c r="B161" s="139"/>
      <c r="C161" s="177" t="s">
        <v>211</v>
      </c>
      <c r="D161" s="177" t="s">
        <v>182</v>
      </c>
      <c r="E161" s="178" t="s">
        <v>212</v>
      </c>
      <c r="F161" s="179" t="s">
        <v>213</v>
      </c>
      <c r="G161" s="180" t="s">
        <v>125</v>
      </c>
      <c r="H161" s="181">
        <v>4.12</v>
      </c>
      <c r="I161" s="182"/>
      <c r="J161" s="183">
        <f>ROUND(I161*H161,2)</f>
        <v>0</v>
      </c>
      <c r="K161" s="179" t="s">
        <v>126</v>
      </c>
      <c r="L161" s="184"/>
      <c r="M161" s="185" t="s">
        <v>1</v>
      </c>
      <c r="N161" s="186" t="s">
        <v>41</v>
      </c>
      <c r="O161" s="58"/>
      <c r="P161" s="149">
        <f>O161*H161</f>
        <v>0</v>
      </c>
      <c r="Q161" s="149">
        <v>0.17499999999999999</v>
      </c>
      <c r="R161" s="149">
        <f>Q161*H161</f>
        <v>0.72099999999999997</v>
      </c>
      <c r="S161" s="149">
        <v>0</v>
      </c>
      <c r="T161" s="15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1" t="s">
        <v>157</v>
      </c>
      <c r="AT161" s="151" t="s">
        <v>182</v>
      </c>
      <c r="AU161" s="151" t="s">
        <v>85</v>
      </c>
      <c r="AY161" s="17" t="s">
        <v>120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7" t="s">
        <v>81</v>
      </c>
      <c r="BK161" s="152">
        <f>ROUND(I161*H161,2)</f>
        <v>0</v>
      </c>
      <c r="BL161" s="17" t="s">
        <v>127</v>
      </c>
      <c r="BM161" s="151" t="s">
        <v>214</v>
      </c>
    </row>
    <row r="162" spans="1:65" s="13" customFormat="1" x14ac:dyDescent="0.2">
      <c r="B162" s="153"/>
      <c r="D162" s="154" t="s">
        <v>144</v>
      </c>
      <c r="F162" s="156" t="s">
        <v>215</v>
      </c>
      <c r="H162" s="157">
        <v>4.12</v>
      </c>
      <c r="I162" s="158"/>
      <c r="L162" s="153"/>
      <c r="M162" s="159"/>
      <c r="N162" s="160"/>
      <c r="O162" s="160"/>
      <c r="P162" s="160"/>
      <c r="Q162" s="160"/>
      <c r="R162" s="160"/>
      <c r="S162" s="160"/>
      <c r="T162" s="161"/>
      <c r="AT162" s="155" t="s">
        <v>144</v>
      </c>
      <c r="AU162" s="155" t="s">
        <v>85</v>
      </c>
      <c r="AV162" s="13" t="s">
        <v>85</v>
      </c>
      <c r="AW162" s="13" t="s">
        <v>3</v>
      </c>
      <c r="AX162" s="13" t="s">
        <v>81</v>
      </c>
      <c r="AY162" s="155" t="s">
        <v>120</v>
      </c>
    </row>
    <row r="163" spans="1:65" s="2" customFormat="1" ht="16.5" customHeight="1" x14ac:dyDescent="0.2">
      <c r="A163" s="32"/>
      <c r="B163" s="139"/>
      <c r="C163" s="177" t="s">
        <v>216</v>
      </c>
      <c r="D163" s="177" t="s">
        <v>182</v>
      </c>
      <c r="E163" s="178" t="s">
        <v>217</v>
      </c>
      <c r="F163" s="179" t="s">
        <v>218</v>
      </c>
      <c r="G163" s="180" t="s">
        <v>125</v>
      </c>
      <c r="H163" s="181">
        <v>3.605</v>
      </c>
      <c r="I163" s="182"/>
      <c r="J163" s="183">
        <f>ROUND(I163*H163,2)</f>
        <v>0</v>
      </c>
      <c r="K163" s="179" t="s">
        <v>1</v>
      </c>
      <c r="L163" s="184"/>
      <c r="M163" s="185" t="s">
        <v>1</v>
      </c>
      <c r="N163" s="186" t="s">
        <v>41</v>
      </c>
      <c r="O163" s="58"/>
      <c r="P163" s="149">
        <f>O163*H163</f>
        <v>0</v>
      </c>
      <c r="Q163" s="149">
        <v>0.17599999999999999</v>
      </c>
      <c r="R163" s="149">
        <f>Q163*H163</f>
        <v>0.63447999999999993</v>
      </c>
      <c r="S163" s="149">
        <v>0</v>
      </c>
      <c r="T163" s="150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1" t="s">
        <v>157</v>
      </c>
      <c r="AT163" s="151" t="s">
        <v>182</v>
      </c>
      <c r="AU163" s="151" t="s">
        <v>85</v>
      </c>
      <c r="AY163" s="17" t="s">
        <v>120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7" t="s">
        <v>81</v>
      </c>
      <c r="BK163" s="152">
        <f>ROUND(I163*H163,2)</f>
        <v>0</v>
      </c>
      <c r="BL163" s="17" t="s">
        <v>127</v>
      </c>
      <c r="BM163" s="151" t="s">
        <v>219</v>
      </c>
    </row>
    <row r="164" spans="1:65" s="13" customFormat="1" x14ac:dyDescent="0.2">
      <c r="B164" s="153"/>
      <c r="D164" s="154" t="s">
        <v>144</v>
      </c>
      <c r="F164" s="156" t="s">
        <v>220</v>
      </c>
      <c r="H164" s="157">
        <v>3.605</v>
      </c>
      <c r="I164" s="158"/>
      <c r="L164" s="153"/>
      <c r="M164" s="159"/>
      <c r="N164" s="160"/>
      <c r="O164" s="160"/>
      <c r="P164" s="160"/>
      <c r="Q164" s="160"/>
      <c r="R164" s="160"/>
      <c r="S164" s="160"/>
      <c r="T164" s="161"/>
      <c r="AT164" s="155" t="s">
        <v>144</v>
      </c>
      <c r="AU164" s="155" t="s">
        <v>85</v>
      </c>
      <c r="AV164" s="13" t="s">
        <v>85</v>
      </c>
      <c r="AW164" s="13" t="s">
        <v>3</v>
      </c>
      <c r="AX164" s="13" t="s">
        <v>81</v>
      </c>
      <c r="AY164" s="155" t="s">
        <v>120</v>
      </c>
    </row>
    <row r="165" spans="1:65" s="2" customFormat="1" ht="33" customHeight="1" x14ac:dyDescent="0.2">
      <c r="A165" s="32"/>
      <c r="B165" s="139"/>
      <c r="C165" s="140" t="s">
        <v>221</v>
      </c>
      <c r="D165" s="140" t="s">
        <v>122</v>
      </c>
      <c r="E165" s="141" t="s">
        <v>222</v>
      </c>
      <c r="F165" s="142" t="s">
        <v>223</v>
      </c>
      <c r="G165" s="143" t="s">
        <v>125</v>
      </c>
      <c r="H165" s="144">
        <v>7.5</v>
      </c>
      <c r="I165" s="145"/>
      <c r="J165" s="146">
        <f>ROUND(I165*H165,2)</f>
        <v>0</v>
      </c>
      <c r="K165" s="142" t="s">
        <v>126</v>
      </c>
      <c r="L165" s="33"/>
      <c r="M165" s="147" t="s">
        <v>1</v>
      </c>
      <c r="N165" s="148" t="s">
        <v>41</v>
      </c>
      <c r="O165" s="58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1" t="s">
        <v>127</v>
      </c>
      <c r="AT165" s="151" t="s">
        <v>122</v>
      </c>
      <c r="AU165" s="151" t="s">
        <v>85</v>
      </c>
      <c r="AY165" s="17" t="s">
        <v>120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7" t="s">
        <v>81</v>
      </c>
      <c r="BK165" s="152">
        <f>ROUND(I165*H165,2)</f>
        <v>0</v>
      </c>
      <c r="BL165" s="17" t="s">
        <v>127</v>
      </c>
      <c r="BM165" s="151" t="s">
        <v>224</v>
      </c>
    </row>
    <row r="166" spans="1:65" s="13" customFormat="1" x14ac:dyDescent="0.2">
      <c r="B166" s="153"/>
      <c r="D166" s="154" t="s">
        <v>144</v>
      </c>
      <c r="E166" s="155" t="s">
        <v>1</v>
      </c>
      <c r="F166" s="156" t="s">
        <v>225</v>
      </c>
      <c r="H166" s="157">
        <v>7.5</v>
      </c>
      <c r="I166" s="158"/>
      <c r="L166" s="153"/>
      <c r="M166" s="159"/>
      <c r="N166" s="160"/>
      <c r="O166" s="160"/>
      <c r="P166" s="160"/>
      <c r="Q166" s="160"/>
      <c r="R166" s="160"/>
      <c r="S166" s="160"/>
      <c r="T166" s="161"/>
      <c r="AT166" s="155" t="s">
        <v>144</v>
      </c>
      <c r="AU166" s="155" t="s">
        <v>85</v>
      </c>
      <c r="AV166" s="13" t="s">
        <v>85</v>
      </c>
      <c r="AW166" s="13" t="s">
        <v>32</v>
      </c>
      <c r="AX166" s="13" t="s">
        <v>81</v>
      </c>
      <c r="AY166" s="155" t="s">
        <v>120</v>
      </c>
    </row>
    <row r="167" spans="1:65" s="12" customFormat="1" ht="22.9" customHeight="1" x14ac:dyDescent="0.2">
      <c r="B167" s="126"/>
      <c r="D167" s="127" t="s">
        <v>75</v>
      </c>
      <c r="E167" s="137" t="s">
        <v>157</v>
      </c>
      <c r="F167" s="137" t="s">
        <v>226</v>
      </c>
      <c r="I167" s="129"/>
      <c r="J167" s="138">
        <f>BK167</f>
        <v>0</v>
      </c>
      <c r="L167" s="126"/>
      <c r="M167" s="131"/>
      <c r="N167" s="132"/>
      <c r="O167" s="132"/>
      <c r="P167" s="133">
        <f>SUM(P168:P169)</f>
        <v>0</v>
      </c>
      <c r="Q167" s="132"/>
      <c r="R167" s="133">
        <f>SUM(R168:R169)</f>
        <v>2.5067200000000001</v>
      </c>
      <c r="S167" s="132"/>
      <c r="T167" s="134">
        <f>SUM(T168:T169)</f>
        <v>0</v>
      </c>
      <c r="AR167" s="127" t="s">
        <v>81</v>
      </c>
      <c r="AT167" s="135" t="s">
        <v>75</v>
      </c>
      <c r="AU167" s="135" t="s">
        <v>81</v>
      </c>
      <c r="AY167" s="127" t="s">
        <v>120</v>
      </c>
      <c r="BK167" s="136">
        <f>SUM(BK168:BK169)</f>
        <v>0</v>
      </c>
    </row>
    <row r="168" spans="1:65" s="2" customFormat="1" ht="24.2" customHeight="1" x14ac:dyDescent="0.2">
      <c r="A168" s="32"/>
      <c r="B168" s="139"/>
      <c r="C168" s="140" t="s">
        <v>7</v>
      </c>
      <c r="D168" s="140" t="s">
        <v>122</v>
      </c>
      <c r="E168" s="141" t="s">
        <v>227</v>
      </c>
      <c r="F168" s="142" t="s">
        <v>228</v>
      </c>
      <c r="G168" s="143" t="s">
        <v>229</v>
      </c>
      <c r="H168" s="144">
        <v>3</v>
      </c>
      <c r="I168" s="145"/>
      <c r="J168" s="146">
        <f>ROUND(I168*H168,2)</f>
        <v>0</v>
      </c>
      <c r="K168" s="142" t="s">
        <v>126</v>
      </c>
      <c r="L168" s="33"/>
      <c r="M168" s="147" t="s">
        <v>1</v>
      </c>
      <c r="N168" s="148" t="s">
        <v>41</v>
      </c>
      <c r="O168" s="58"/>
      <c r="P168" s="149">
        <f>O168*H168</f>
        <v>0</v>
      </c>
      <c r="Q168" s="149">
        <v>0.42080000000000001</v>
      </c>
      <c r="R168" s="149">
        <f>Q168*H168</f>
        <v>1.2624</v>
      </c>
      <c r="S168" s="149">
        <v>0</v>
      </c>
      <c r="T168" s="150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1" t="s">
        <v>127</v>
      </c>
      <c r="AT168" s="151" t="s">
        <v>122</v>
      </c>
      <c r="AU168" s="151" t="s">
        <v>85</v>
      </c>
      <c r="AY168" s="17" t="s">
        <v>120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81</v>
      </c>
      <c r="BK168" s="152">
        <f>ROUND(I168*H168,2)</f>
        <v>0</v>
      </c>
      <c r="BL168" s="17" t="s">
        <v>127</v>
      </c>
      <c r="BM168" s="151" t="s">
        <v>230</v>
      </c>
    </row>
    <row r="169" spans="1:65" s="2" customFormat="1" ht="33" customHeight="1" x14ac:dyDescent="0.2">
      <c r="A169" s="32"/>
      <c r="B169" s="139"/>
      <c r="C169" s="140" t="s">
        <v>231</v>
      </c>
      <c r="D169" s="140" t="s">
        <v>122</v>
      </c>
      <c r="E169" s="141" t="s">
        <v>232</v>
      </c>
      <c r="F169" s="142" t="s">
        <v>233</v>
      </c>
      <c r="G169" s="143" t="s">
        <v>229</v>
      </c>
      <c r="H169" s="144">
        <v>4</v>
      </c>
      <c r="I169" s="145"/>
      <c r="J169" s="146">
        <f>ROUND(I169*H169,2)</f>
        <v>0</v>
      </c>
      <c r="K169" s="142" t="s">
        <v>126</v>
      </c>
      <c r="L169" s="33"/>
      <c r="M169" s="147" t="s">
        <v>1</v>
      </c>
      <c r="N169" s="148" t="s">
        <v>41</v>
      </c>
      <c r="O169" s="58"/>
      <c r="P169" s="149">
        <f>O169*H169</f>
        <v>0</v>
      </c>
      <c r="Q169" s="149">
        <v>0.31108000000000002</v>
      </c>
      <c r="R169" s="149">
        <f>Q169*H169</f>
        <v>1.2443200000000001</v>
      </c>
      <c r="S169" s="149">
        <v>0</v>
      </c>
      <c r="T169" s="150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1" t="s">
        <v>127</v>
      </c>
      <c r="AT169" s="151" t="s">
        <v>122</v>
      </c>
      <c r="AU169" s="151" t="s">
        <v>85</v>
      </c>
      <c r="AY169" s="17" t="s">
        <v>120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7" t="s">
        <v>81</v>
      </c>
      <c r="BK169" s="152">
        <f>ROUND(I169*H169,2)</f>
        <v>0</v>
      </c>
      <c r="BL169" s="17" t="s">
        <v>127</v>
      </c>
      <c r="BM169" s="151" t="s">
        <v>234</v>
      </c>
    </row>
    <row r="170" spans="1:65" s="12" customFormat="1" ht="22.9" customHeight="1" x14ac:dyDescent="0.2">
      <c r="B170" s="126"/>
      <c r="D170" s="127" t="s">
        <v>75</v>
      </c>
      <c r="E170" s="137" t="s">
        <v>168</v>
      </c>
      <c r="F170" s="137" t="s">
        <v>235</v>
      </c>
      <c r="I170" s="129"/>
      <c r="J170" s="138">
        <f>BK170</f>
        <v>0</v>
      </c>
      <c r="L170" s="126"/>
      <c r="M170" s="131"/>
      <c r="N170" s="132"/>
      <c r="O170" s="132"/>
      <c r="P170" s="133">
        <f>SUM(P171:P214)</f>
        <v>0</v>
      </c>
      <c r="Q170" s="132"/>
      <c r="R170" s="133">
        <f>SUM(R171:R214)</f>
        <v>92.460226799999987</v>
      </c>
      <c r="S170" s="132"/>
      <c r="T170" s="134">
        <f>SUM(T171:T214)</f>
        <v>6.0250000000000004</v>
      </c>
      <c r="AR170" s="127" t="s">
        <v>81</v>
      </c>
      <c r="AT170" s="135" t="s">
        <v>75</v>
      </c>
      <c r="AU170" s="135" t="s">
        <v>81</v>
      </c>
      <c r="AY170" s="127" t="s">
        <v>120</v>
      </c>
      <c r="BK170" s="136">
        <f>SUM(BK171:BK214)</f>
        <v>0</v>
      </c>
    </row>
    <row r="171" spans="1:65" s="2" customFormat="1" ht="21.75" customHeight="1" x14ac:dyDescent="0.2">
      <c r="A171" s="32"/>
      <c r="B171" s="139"/>
      <c r="C171" s="140" t="s">
        <v>236</v>
      </c>
      <c r="D171" s="140" t="s">
        <v>122</v>
      </c>
      <c r="E171" s="141" t="s">
        <v>237</v>
      </c>
      <c r="F171" s="142" t="s">
        <v>238</v>
      </c>
      <c r="G171" s="143" t="s">
        <v>229</v>
      </c>
      <c r="H171" s="144">
        <v>1</v>
      </c>
      <c r="I171" s="145"/>
      <c r="J171" s="146">
        <f>ROUND(I171*H171,2)</f>
        <v>0</v>
      </c>
      <c r="K171" s="142" t="s">
        <v>126</v>
      </c>
      <c r="L171" s="33"/>
      <c r="M171" s="147" t="s">
        <v>1</v>
      </c>
      <c r="N171" s="148" t="s">
        <v>41</v>
      </c>
      <c r="O171" s="58"/>
      <c r="P171" s="149">
        <f>O171*H171</f>
        <v>0</v>
      </c>
      <c r="Q171" s="149">
        <v>3.75475</v>
      </c>
      <c r="R171" s="149">
        <f>Q171*H171</f>
        <v>3.75475</v>
      </c>
      <c r="S171" s="149">
        <v>0</v>
      </c>
      <c r="T171" s="150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1" t="s">
        <v>127</v>
      </c>
      <c r="AT171" s="151" t="s">
        <v>122</v>
      </c>
      <c r="AU171" s="151" t="s">
        <v>85</v>
      </c>
      <c r="AY171" s="17" t="s">
        <v>120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81</v>
      </c>
      <c r="BK171" s="152">
        <f>ROUND(I171*H171,2)</f>
        <v>0</v>
      </c>
      <c r="BL171" s="17" t="s">
        <v>127</v>
      </c>
      <c r="BM171" s="151" t="s">
        <v>239</v>
      </c>
    </row>
    <row r="172" spans="1:65" s="2" customFormat="1" ht="24.2" customHeight="1" x14ac:dyDescent="0.2">
      <c r="A172" s="32"/>
      <c r="B172" s="139"/>
      <c r="C172" s="140" t="s">
        <v>240</v>
      </c>
      <c r="D172" s="140" t="s">
        <v>122</v>
      </c>
      <c r="E172" s="141" t="s">
        <v>241</v>
      </c>
      <c r="F172" s="142" t="s">
        <v>242</v>
      </c>
      <c r="G172" s="143" t="s">
        <v>142</v>
      </c>
      <c r="H172" s="144">
        <v>6</v>
      </c>
      <c r="I172" s="145"/>
      <c r="J172" s="146">
        <f>ROUND(I172*H172,2)</f>
        <v>0</v>
      </c>
      <c r="K172" s="142" t="s">
        <v>126</v>
      </c>
      <c r="L172" s="33"/>
      <c r="M172" s="147" t="s">
        <v>1</v>
      </c>
      <c r="N172" s="148" t="s">
        <v>41</v>
      </c>
      <c r="O172" s="58"/>
      <c r="P172" s="149">
        <f>O172*H172</f>
        <v>0</v>
      </c>
      <c r="Q172" s="149">
        <v>2.1900000000000001E-3</v>
      </c>
      <c r="R172" s="149">
        <f>Q172*H172</f>
        <v>1.3140000000000001E-2</v>
      </c>
      <c r="S172" s="149">
        <v>0</v>
      </c>
      <c r="T172" s="150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1" t="s">
        <v>127</v>
      </c>
      <c r="AT172" s="151" t="s">
        <v>122</v>
      </c>
      <c r="AU172" s="151" t="s">
        <v>85</v>
      </c>
      <c r="AY172" s="17" t="s">
        <v>120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7" t="s">
        <v>81</v>
      </c>
      <c r="BK172" s="152">
        <f>ROUND(I172*H172,2)</f>
        <v>0</v>
      </c>
      <c r="BL172" s="17" t="s">
        <v>127</v>
      </c>
      <c r="BM172" s="151" t="s">
        <v>243</v>
      </c>
    </row>
    <row r="173" spans="1:65" s="2" customFormat="1" ht="24.2" customHeight="1" x14ac:dyDescent="0.2">
      <c r="A173" s="32"/>
      <c r="B173" s="139"/>
      <c r="C173" s="140" t="s">
        <v>244</v>
      </c>
      <c r="D173" s="140" t="s">
        <v>122</v>
      </c>
      <c r="E173" s="141" t="s">
        <v>245</v>
      </c>
      <c r="F173" s="142" t="s">
        <v>246</v>
      </c>
      <c r="G173" s="143" t="s">
        <v>142</v>
      </c>
      <c r="H173" s="144">
        <v>204</v>
      </c>
      <c r="I173" s="145"/>
      <c r="J173" s="146">
        <f>ROUND(I173*H173,2)</f>
        <v>0</v>
      </c>
      <c r="K173" s="142" t="s">
        <v>126</v>
      </c>
      <c r="L173" s="33"/>
      <c r="M173" s="147" t="s">
        <v>1</v>
      </c>
      <c r="N173" s="148" t="s">
        <v>41</v>
      </c>
      <c r="O173" s="58"/>
      <c r="P173" s="149">
        <f>O173*H173</f>
        <v>0</v>
      </c>
      <c r="Q173" s="149">
        <v>8.9779999999999999E-2</v>
      </c>
      <c r="R173" s="149">
        <f>Q173*H173</f>
        <v>18.31512</v>
      </c>
      <c r="S173" s="149">
        <v>0</v>
      </c>
      <c r="T173" s="15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1" t="s">
        <v>127</v>
      </c>
      <c r="AT173" s="151" t="s">
        <v>122</v>
      </c>
      <c r="AU173" s="151" t="s">
        <v>85</v>
      </c>
      <c r="AY173" s="17" t="s">
        <v>120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7" t="s">
        <v>81</v>
      </c>
      <c r="BK173" s="152">
        <f>ROUND(I173*H173,2)</f>
        <v>0</v>
      </c>
      <c r="BL173" s="17" t="s">
        <v>127</v>
      </c>
      <c r="BM173" s="151" t="s">
        <v>247</v>
      </c>
    </row>
    <row r="174" spans="1:65" s="14" customFormat="1" x14ac:dyDescent="0.2">
      <c r="B174" s="162"/>
      <c r="D174" s="154" t="s">
        <v>144</v>
      </c>
      <c r="E174" s="163" t="s">
        <v>1</v>
      </c>
      <c r="F174" s="164" t="s">
        <v>248</v>
      </c>
      <c r="H174" s="163" t="s">
        <v>1</v>
      </c>
      <c r="I174" s="165"/>
      <c r="L174" s="162"/>
      <c r="M174" s="166"/>
      <c r="N174" s="167"/>
      <c r="O174" s="167"/>
      <c r="P174" s="167"/>
      <c r="Q174" s="167"/>
      <c r="R174" s="167"/>
      <c r="S174" s="167"/>
      <c r="T174" s="168"/>
      <c r="AT174" s="163" t="s">
        <v>144</v>
      </c>
      <c r="AU174" s="163" t="s">
        <v>85</v>
      </c>
      <c r="AV174" s="14" t="s">
        <v>81</v>
      </c>
      <c r="AW174" s="14" t="s">
        <v>32</v>
      </c>
      <c r="AX174" s="14" t="s">
        <v>76</v>
      </c>
      <c r="AY174" s="163" t="s">
        <v>120</v>
      </c>
    </row>
    <row r="175" spans="1:65" s="13" customFormat="1" x14ac:dyDescent="0.2">
      <c r="B175" s="153"/>
      <c r="D175" s="154" t="s">
        <v>144</v>
      </c>
      <c r="E175" s="155" t="s">
        <v>1</v>
      </c>
      <c r="F175" s="156" t="s">
        <v>151</v>
      </c>
      <c r="H175" s="157">
        <v>204</v>
      </c>
      <c r="I175" s="158"/>
      <c r="L175" s="153"/>
      <c r="M175" s="159"/>
      <c r="N175" s="160"/>
      <c r="O175" s="160"/>
      <c r="P175" s="160"/>
      <c r="Q175" s="160"/>
      <c r="R175" s="160"/>
      <c r="S175" s="160"/>
      <c r="T175" s="161"/>
      <c r="AT175" s="155" t="s">
        <v>144</v>
      </c>
      <c r="AU175" s="155" t="s">
        <v>85</v>
      </c>
      <c r="AV175" s="13" t="s">
        <v>85</v>
      </c>
      <c r="AW175" s="13" t="s">
        <v>32</v>
      </c>
      <c r="AX175" s="13" t="s">
        <v>81</v>
      </c>
      <c r="AY175" s="155" t="s">
        <v>120</v>
      </c>
    </row>
    <row r="176" spans="1:65" s="2" customFormat="1" ht="33" customHeight="1" x14ac:dyDescent="0.2">
      <c r="A176" s="32"/>
      <c r="B176" s="139"/>
      <c r="C176" s="140" t="s">
        <v>249</v>
      </c>
      <c r="D176" s="140" t="s">
        <v>122</v>
      </c>
      <c r="E176" s="141" t="s">
        <v>250</v>
      </c>
      <c r="F176" s="142" t="s">
        <v>251</v>
      </c>
      <c r="G176" s="143" t="s">
        <v>142</v>
      </c>
      <c r="H176" s="144">
        <v>108</v>
      </c>
      <c r="I176" s="145"/>
      <c r="J176" s="146">
        <f>ROUND(I176*H176,2)</f>
        <v>0</v>
      </c>
      <c r="K176" s="142" t="s">
        <v>126</v>
      </c>
      <c r="L176" s="33"/>
      <c r="M176" s="147" t="s">
        <v>1</v>
      </c>
      <c r="N176" s="148" t="s">
        <v>41</v>
      </c>
      <c r="O176" s="58"/>
      <c r="P176" s="149">
        <f>O176*H176</f>
        <v>0</v>
      </c>
      <c r="Q176" s="149">
        <v>0.15540000000000001</v>
      </c>
      <c r="R176" s="149">
        <f>Q176*H176</f>
        <v>16.783200000000001</v>
      </c>
      <c r="S176" s="149">
        <v>0</v>
      </c>
      <c r="T176" s="150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1" t="s">
        <v>127</v>
      </c>
      <c r="AT176" s="151" t="s">
        <v>122</v>
      </c>
      <c r="AU176" s="151" t="s">
        <v>85</v>
      </c>
      <c r="AY176" s="17" t="s">
        <v>120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7" t="s">
        <v>81</v>
      </c>
      <c r="BK176" s="152">
        <f>ROUND(I176*H176,2)</f>
        <v>0</v>
      </c>
      <c r="BL176" s="17" t="s">
        <v>127</v>
      </c>
      <c r="BM176" s="151" t="s">
        <v>252</v>
      </c>
    </row>
    <row r="177" spans="1:65" s="13" customFormat="1" x14ac:dyDescent="0.2">
      <c r="B177" s="153"/>
      <c r="D177" s="154" t="s">
        <v>144</v>
      </c>
      <c r="E177" s="155" t="s">
        <v>1</v>
      </c>
      <c r="F177" s="156" t="s">
        <v>253</v>
      </c>
      <c r="H177" s="157">
        <v>80</v>
      </c>
      <c r="I177" s="158"/>
      <c r="L177" s="153"/>
      <c r="M177" s="159"/>
      <c r="N177" s="160"/>
      <c r="O177" s="160"/>
      <c r="P177" s="160"/>
      <c r="Q177" s="160"/>
      <c r="R177" s="160"/>
      <c r="S177" s="160"/>
      <c r="T177" s="161"/>
      <c r="AT177" s="155" t="s">
        <v>144</v>
      </c>
      <c r="AU177" s="155" t="s">
        <v>85</v>
      </c>
      <c r="AV177" s="13" t="s">
        <v>85</v>
      </c>
      <c r="AW177" s="13" t="s">
        <v>32</v>
      </c>
      <c r="AX177" s="13" t="s">
        <v>76</v>
      </c>
      <c r="AY177" s="155" t="s">
        <v>120</v>
      </c>
    </row>
    <row r="178" spans="1:65" s="13" customFormat="1" x14ac:dyDescent="0.2">
      <c r="B178" s="153"/>
      <c r="D178" s="154" t="s">
        <v>144</v>
      </c>
      <c r="E178" s="155" t="s">
        <v>1</v>
      </c>
      <c r="F178" s="156" t="s">
        <v>254</v>
      </c>
      <c r="H178" s="157">
        <v>19</v>
      </c>
      <c r="I178" s="158"/>
      <c r="L178" s="153"/>
      <c r="M178" s="159"/>
      <c r="N178" s="160"/>
      <c r="O178" s="160"/>
      <c r="P178" s="160"/>
      <c r="Q178" s="160"/>
      <c r="R178" s="160"/>
      <c r="S178" s="160"/>
      <c r="T178" s="161"/>
      <c r="AT178" s="155" t="s">
        <v>144</v>
      </c>
      <c r="AU178" s="155" t="s">
        <v>85</v>
      </c>
      <c r="AV178" s="13" t="s">
        <v>85</v>
      </c>
      <c r="AW178" s="13" t="s">
        <v>32</v>
      </c>
      <c r="AX178" s="13" t="s">
        <v>76</v>
      </c>
      <c r="AY178" s="155" t="s">
        <v>120</v>
      </c>
    </row>
    <row r="179" spans="1:65" s="13" customFormat="1" x14ac:dyDescent="0.2">
      <c r="B179" s="153"/>
      <c r="D179" s="154" t="s">
        <v>144</v>
      </c>
      <c r="E179" s="155" t="s">
        <v>1</v>
      </c>
      <c r="F179" s="156" t="s">
        <v>255</v>
      </c>
      <c r="H179" s="157">
        <v>9</v>
      </c>
      <c r="I179" s="158"/>
      <c r="L179" s="153"/>
      <c r="M179" s="159"/>
      <c r="N179" s="160"/>
      <c r="O179" s="160"/>
      <c r="P179" s="160"/>
      <c r="Q179" s="160"/>
      <c r="R179" s="160"/>
      <c r="S179" s="160"/>
      <c r="T179" s="161"/>
      <c r="AT179" s="155" t="s">
        <v>144</v>
      </c>
      <c r="AU179" s="155" t="s">
        <v>85</v>
      </c>
      <c r="AV179" s="13" t="s">
        <v>85</v>
      </c>
      <c r="AW179" s="13" t="s">
        <v>32</v>
      </c>
      <c r="AX179" s="13" t="s">
        <v>76</v>
      </c>
      <c r="AY179" s="155" t="s">
        <v>120</v>
      </c>
    </row>
    <row r="180" spans="1:65" s="15" customFormat="1" x14ac:dyDescent="0.2">
      <c r="B180" s="169"/>
      <c r="D180" s="154" t="s">
        <v>144</v>
      </c>
      <c r="E180" s="170" t="s">
        <v>1</v>
      </c>
      <c r="F180" s="171" t="s">
        <v>167</v>
      </c>
      <c r="H180" s="172">
        <v>108</v>
      </c>
      <c r="I180" s="173"/>
      <c r="L180" s="169"/>
      <c r="M180" s="174"/>
      <c r="N180" s="175"/>
      <c r="O180" s="175"/>
      <c r="P180" s="175"/>
      <c r="Q180" s="175"/>
      <c r="R180" s="175"/>
      <c r="S180" s="175"/>
      <c r="T180" s="176"/>
      <c r="AT180" s="170" t="s">
        <v>144</v>
      </c>
      <c r="AU180" s="170" t="s">
        <v>85</v>
      </c>
      <c r="AV180" s="15" t="s">
        <v>127</v>
      </c>
      <c r="AW180" s="15" t="s">
        <v>32</v>
      </c>
      <c r="AX180" s="15" t="s">
        <v>81</v>
      </c>
      <c r="AY180" s="170" t="s">
        <v>120</v>
      </c>
    </row>
    <row r="181" spans="1:65" s="2" customFormat="1" ht="16.5" customHeight="1" x14ac:dyDescent="0.2">
      <c r="A181" s="32"/>
      <c r="B181" s="139"/>
      <c r="C181" s="177" t="s">
        <v>256</v>
      </c>
      <c r="D181" s="177" t="s">
        <v>182</v>
      </c>
      <c r="E181" s="178" t="s">
        <v>257</v>
      </c>
      <c r="F181" s="179" t="s">
        <v>258</v>
      </c>
      <c r="G181" s="180" t="s">
        <v>142</v>
      </c>
      <c r="H181" s="181">
        <v>81.599999999999994</v>
      </c>
      <c r="I181" s="182"/>
      <c r="J181" s="183">
        <f>ROUND(I181*H181,2)</f>
        <v>0</v>
      </c>
      <c r="K181" s="179" t="s">
        <v>126</v>
      </c>
      <c r="L181" s="184"/>
      <c r="M181" s="185" t="s">
        <v>1</v>
      </c>
      <c r="N181" s="186" t="s">
        <v>41</v>
      </c>
      <c r="O181" s="58"/>
      <c r="P181" s="149">
        <f>O181*H181</f>
        <v>0</v>
      </c>
      <c r="Q181" s="149">
        <v>0.08</v>
      </c>
      <c r="R181" s="149">
        <f>Q181*H181</f>
        <v>6.5279999999999996</v>
      </c>
      <c r="S181" s="149">
        <v>0</v>
      </c>
      <c r="T181" s="150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1" t="s">
        <v>157</v>
      </c>
      <c r="AT181" s="151" t="s">
        <v>182</v>
      </c>
      <c r="AU181" s="151" t="s">
        <v>85</v>
      </c>
      <c r="AY181" s="17" t="s">
        <v>120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7" t="s">
        <v>81</v>
      </c>
      <c r="BK181" s="152">
        <f>ROUND(I181*H181,2)</f>
        <v>0</v>
      </c>
      <c r="BL181" s="17" t="s">
        <v>127</v>
      </c>
      <c r="BM181" s="151" t="s">
        <v>259</v>
      </c>
    </row>
    <row r="182" spans="1:65" s="13" customFormat="1" x14ac:dyDescent="0.2">
      <c r="B182" s="153"/>
      <c r="D182" s="154" t="s">
        <v>144</v>
      </c>
      <c r="F182" s="156" t="s">
        <v>260</v>
      </c>
      <c r="H182" s="157">
        <v>81.599999999999994</v>
      </c>
      <c r="I182" s="158"/>
      <c r="L182" s="153"/>
      <c r="M182" s="159"/>
      <c r="N182" s="160"/>
      <c r="O182" s="160"/>
      <c r="P182" s="160"/>
      <c r="Q182" s="160"/>
      <c r="R182" s="160"/>
      <c r="S182" s="160"/>
      <c r="T182" s="161"/>
      <c r="AT182" s="155" t="s">
        <v>144</v>
      </c>
      <c r="AU182" s="155" t="s">
        <v>85</v>
      </c>
      <c r="AV182" s="13" t="s">
        <v>85</v>
      </c>
      <c r="AW182" s="13" t="s">
        <v>3</v>
      </c>
      <c r="AX182" s="13" t="s">
        <v>81</v>
      </c>
      <c r="AY182" s="155" t="s">
        <v>120</v>
      </c>
    </row>
    <row r="183" spans="1:65" s="2" customFormat="1" ht="24.2" customHeight="1" x14ac:dyDescent="0.2">
      <c r="A183" s="32"/>
      <c r="B183" s="139"/>
      <c r="C183" s="177" t="s">
        <v>261</v>
      </c>
      <c r="D183" s="177" t="s">
        <v>182</v>
      </c>
      <c r="E183" s="178" t="s">
        <v>262</v>
      </c>
      <c r="F183" s="179" t="s">
        <v>263</v>
      </c>
      <c r="G183" s="180" t="s">
        <v>142</v>
      </c>
      <c r="H183" s="181">
        <v>19.38</v>
      </c>
      <c r="I183" s="182"/>
      <c r="J183" s="183">
        <f>ROUND(I183*H183,2)</f>
        <v>0</v>
      </c>
      <c r="K183" s="179" t="s">
        <v>126</v>
      </c>
      <c r="L183" s="184"/>
      <c r="M183" s="185" t="s">
        <v>1</v>
      </c>
      <c r="N183" s="186" t="s">
        <v>41</v>
      </c>
      <c r="O183" s="58"/>
      <c r="P183" s="149">
        <f>O183*H183</f>
        <v>0</v>
      </c>
      <c r="Q183" s="149">
        <v>4.8300000000000003E-2</v>
      </c>
      <c r="R183" s="149">
        <f>Q183*H183</f>
        <v>0.93605400000000005</v>
      </c>
      <c r="S183" s="149">
        <v>0</v>
      </c>
      <c r="T183" s="150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1" t="s">
        <v>157</v>
      </c>
      <c r="AT183" s="151" t="s">
        <v>182</v>
      </c>
      <c r="AU183" s="151" t="s">
        <v>85</v>
      </c>
      <c r="AY183" s="17" t="s">
        <v>120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7" t="s">
        <v>81</v>
      </c>
      <c r="BK183" s="152">
        <f>ROUND(I183*H183,2)</f>
        <v>0</v>
      </c>
      <c r="BL183" s="17" t="s">
        <v>127</v>
      </c>
      <c r="BM183" s="151" t="s">
        <v>264</v>
      </c>
    </row>
    <row r="184" spans="1:65" s="13" customFormat="1" x14ac:dyDescent="0.2">
      <c r="B184" s="153"/>
      <c r="D184" s="154" t="s">
        <v>144</v>
      </c>
      <c r="F184" s="156" t="s">
        <v>265</v>
      </c>
      <c r="H184" s="157">
        <v>19.38</v>
      </c>
      <c r="I184" s="158"/>
      <c r="L184" s="153"/>
      <c r="M184" s="159"/>
      <c r="N184" s="160"/>
      <c r="O184" s="160"/>
      <c r="P184" s="160"/>
      <c r="Q184" s="160"/>
      <c r="R184" s="160"/>
      <c r="S184" s="160"/>
      <c r="T184" s="161"/>
      <c r="AT184" s="155" t="s">
        <v>144</v>
      </c>
      <c r="AU184" s="155" t="s">
        <v>85</v>
      </c>
      <c r="AV184" s="13" t="s">
        <v>85</v>
      </c>
      <c r="AW184" s="13" t="s">
        <v>3</v>
      </c>
      <c r="AX184" s="13" t="s">
        <v>81</v>
      </c>
      <c r="AY184" s="155" t="s">
        <v>120</v>
      </c>
    </row>
    <row r="185" spans="1:65" s="2" customFormat="1" ht="24.2" customHeight="1" x14ac:dyDescent="0.2">
      <c r="A185" s="32"/>
      <c r="B185" s="139"/>
      <c r="C185" s="177" t="s">
        <v>266</v>
      </c>
      <c r="D185" s="177" t="s">
        <v>182</v>
      </c>
      <c r="E185" s="178" t="s">
        <v>267</v>
      </c>
      <c r="F185" s="179" t="s">
        <v>268</v>
      </c>
      <c r="G185" s="180" t="s">
        <v>142</v>
      </c>
      <c r="H185" s="181">
        <v>9.18</v>
      </c>
      <c r="I185" s="182"/>
      <c r="J185" s="183">
        <f>ROUND(I185*H185,2)</f>
        <v>0</v>
      </c>
      <c r="K185" s="179" t="s">
        <v>126</v>
      </c>
      <c r="L185" s="184"/>
      <c r="M185" s="185" t="s">
        <v>1</v>
      </c>
      <c r="N185" s="186" t="s">
        <v>41</v>
      </c>
      <c r="O185" s="58"/>
      <c r="P185" s="149">
        <f>O185*H185</f>
        <v>0</v>
      </c>
      <c r="Q185" s="149">
        <v>6.5670000000000006E-2</v>
      </c>
      <c r="R185" s="149">
        <f>Q185*H185</f>
        <v>0.60285060000000001</v>
      </c>
      <c r="S185" s="149">
        <v>0</v>
      </c>
      <c r="T185" s="150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1" t="s">
        <v>157</v>
      </c>
      <c r="AT185" s="151" t="s">
        <v>182</v>
      </c>
      <c r="AU185" s="151" t="s">
        <v>85</v>
      </c>
      <c r="AY185" s="17" t="s">
        <v>120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17" t="s">
        <v>81</v>
      </c>
      <c r="BK185" s="152">
        <f>ROUND(I185*H185,2)</f>
        <v>0</v>
      </c>
      <c r="BL185" s="17" t="s">
        <v>127</v>
      </c>
      <c r="BM185" s="151" t="s">
        <v>269</v>
      </c>
    </row>
    <row r="186" spans="1:65" s="13" customFormat="1" x14ac:dyDescent="0.2">
      <c r="B186" s="153"/>
      <c r="D186" s="154" t="s">
        <v>144</v>
      </c>
      <c r="F186" s="156" t="s">
        <v>270</v>
      </c>
      <c r="H186" s="157">
        <v>9.18</v>
      </c>
      <c r="I186" s="158"/>
      <c r="L186" s="153"/>
      <c r="M186" s="159"/>
      <c r="N186" s="160"/>
      <c r="O186" s="160"/>
      <c r="P186" s="160"/>
      <c r="Q186" s="160"/>
      <c r="R186" s="160"/>
      <c r="S186" s="160"/>
      <c r="T186" s="161"/>
      <c r="AT186" s="155" t="s">
        <v>144</v>
      </c>
      <c r="AU186" s="155" t="s">
        <v>85</v>
      </c>
      <c r="AV186" s="13" t="s">
        <v>85</v>
      </c>
      <c r="AW186" s="13" t="s">
        <v>3</v>
      </c>
      <c r="AX186" s="13" t="s">
        <v>81</v>
      </c>
      <c r="AY186" s="155" t="s">
        <v>120</v>
      </c>
    </row>
    <row r="187" spans="1:65" s="2" customFormat="1" ht="33" customHeight="1" x14ac:dyDescent="0.2">
      <c r="A187" s="32"/>
      <c r="B187" s="139"/>
      <c r="C187" s="140" t="s">
        <v>271</v>
      </c>
      <c r="D187" s="140" t="s">
        <v>122</v>
      </c>
      <c r="E187" s="141" t="s">
        <v>272</v>
      </c>
      <c r="F187" s="142" t="s">
        <v>273</v>
      </c>
      <c r="G187" s="143" t="s">
        <v>142</v>
      </c>
      <c r="H187" s="144">
        <v>47</v>
      </c>
      <c r="I187" s="145"/>
      <c r="J187" s="146">
        <f>ROUND(I187*H187,2)</f>
        <v>0</v>
      </c>
      <c r="K187" s="142" t="s">
        <v>126</v>
      </c>
      <c r="L187" s="33"/>
      <c r="M187" s="147" t="s">
        <v>1</v>
      </c>
      <c r="N187" s="148" t="s">
        <v>41</v>
      </c>
      <c r="O187" s="58"/>
      <c r="P187" s="149">
        <f>O187*H187</f>
        <v>0</v>
      </c>
      <c r="Q187" s="149">
        <v>0.1295</v>
      </c>
      <c r="R187" s="149">
        <f>Q187*H187</f>
        <v>6.0865</v>
      </c>
      <c r="S187" s="149">
        <v>0</v>
      </c>
      <c r="T187" s="150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1" t="s">
        <v>127</v>
      </c>
      <c r="AT187" s="151" t="s">
        <v>122</v>
      </c>
      <c r="AU187" s="151" t="s">
        <v>85</v>
      </c>
      <c r="AY187" s="17" t="s">
        <v>120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7" t="s">
        <v>81</v>
      </c>
      <c r="BK187" s="152">
        <f>ROUND(I187*H187,2)</f>
        <v>0</v>
      </c>
      <c r="BL187" s="17" t="s">
        <v>127</v>
      </c>
      <c r="BM187" s="151" t="s">
        <v>274</v>
      </c>
    </row>
    <row r="188" spans="1:65" s="2" customFormat="1" ht="16.5" customHeight="1" x14ac:dyDescent="0.2">
      <c r="A188" s="32"/>
      <c r="B188" s="139"/>
      <c r="C188" s="177" t="s">
        <v>275</v>
      </c>
      <c r="D188" s="177" t="s">
        <v>182</v>
      </c>
      <c r="E188" s="178" t="s">
        <v>276</v>
      </c>
      <c r="F188" s="179" t="s">
        <v>277</v>
      </c>
      <c r="G188" s="180" t="s">
        <v>142</v>
      </c>
      <c r="H188" s="181">
        <v>47.94</v>
      </c>
      <c r="I188" s="182"/>
      <c r="J188" s="183">
        <f>ROUND(I188*H188,2)</f>
        <v>0</v>
      </c>
      <c r="K188" s="179" t="s">
        <v>126</v>
      </c>
      <c r="L188" s="184"/>
      <c r="M188" s="185" t="s">
        <v>1</v>
      </c>
      <c r="N188" s="186" t="s">
        <v>41</v>
      </c>
      <c r="O188" s="58"/>
      <c r="P188" s="149">
        <f>O188*H188</f>
        <v>0</v>
      </c>
      <c r="Q188" s="149">
        <v>5.6120000000000003E-2</v>
      </c>
      <c r="R188" s="149">
        <f>Q188*H188</f>
        <v>2.6903928000000001</v>
      </c>
      <c r="S188" s="149">
        <v>0</v>
      </c>
      <c r="T188" s="150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1" t="s">
        <v>157</v>
      </c>
      <c r="AT188" s="151" t="s">
        <v>182</v>
      </c>
      <c r="AU188" s="151" t="s">
        <v>85</v>
      </c>
      <c r="AY188" s="17" t="s">
        <v>120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7" t="s">
        <v>81</v>
      </c>
      <c r="BK188" s="152">
        <f>ROUND(I188*H188,2)</f>
        <v>0</v>
      </c>
      <c r="BL188" s="17" t="s">
        <v>127</v>
      </c>
      <c r="BM188" s="151" t="s">
        <v>278</v>
      </c>
    </row>
    <row r="189" spans="1:65" s="13" customFormat="1" x14ac:dyDescent="0.2">
      <c r="B189" s="153"/>
      <c r="D189" s="154" t="s">
        <v>144</v>
      </c>
      <c r="F189" s="156" t="s">
        <v>279</v>
      </c>
      <c r="H189" s="157">
        <v>47.94</v>
      </c>
      <c r="I189" s="158"/>
      <c r="L189" s="153"/>
      <c r="M189" s="159"/>
      <c r="N189" s="160"/>
      <c r="O189" s="160"/>
      <c r="P189" s="160"/>
      <c r="Q189" s="160"/>
      <c r="R189" s="160"/>
      <c r="S189" s="160"/>
      <c r="T189" s="161"/>
      <c r="AT189" s="155" t="s">
        <v>144</v>
      </c>
      <c r="AU189" s="155" t="s">
        <v>85</v>
      </c>
      <c r="AV189" s="13" t="s">
        <v>85</v>
      </c>
      <c r="AW189" s="13" t="s">
        <v>3</v>
      </c>
      <c r="AX189" s="13" t="s">
        <v>81</v>
      </c>
      <c r="AY189" s="155" t="s">
        <v>120</v>
      </c>
    </row>
    <row r="190" spans="1:65" s="2" customFormat="1" ht="24.2" customHeight="1" x14ac:dyDescent="0.2">
      <c r="A190" s="32"/>
      <c r="B190" s="139"/>
      <c r="C190" s="140" t="s">
        <v>280</v>
      </c>
      <c r="D190" s="140" t="s">
        <v>122</v>
      </c>
      <c r="E190" s="141" t="s">
        <v>281</v>
      </c>
      <c r="F190" s="142" t="s">
        <v>282</v>
      </c>
      <c r="G190" s="143" t="s">
        <v>142</v>
      </c>
      <c r="H190" s="144">
        <v>6</v>
      </c>
      <c r="I190" s="145"/>
      <c r="J190" s="146">
        <f>ROUND(I190*H190,2)</f>
        <v>0</v>
      </c>
      <c r="K190" s="142" t="s">
        <v>126</v>
      </c>
      <c r="L190" s="33"/>
      <c r="M190" s="147" t="s">
        <v>1</v>
      </c>
      <c r="N190" s="148" t="s">
        <v>41</v>
      </c>
      <c r="O190" s="58"/>
      <c r="P190" s="149">
        <f>O190*H190</f>
        <v>0</v>
      </c>
      <c r="Q190" s="149">
        <v>0.10095</v>
      </c>
      <c r="R190" s="149">
        <f>Q190*H190</f>
        <v>0.60570000000000002</v>
      </c>
      <c r="S190" s="149">
        <v>0</v>
      </c>
      <c r="T190" s="150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1" t="s">
        <v>127</v>
      </c>
      <c r="AT190" s="151" t="s">
        <v>122</v>
      </c>
      <c r="AU190" s="151" t="s">
        <v>85</v>
      </c>
      <c r="AY190" s="17" t="s">
        <v>120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7" t="s">
        <v>81</v>
      </c>
      <c r="BK190" s="152">
        <f>ROUND(I190*H190,2)</f>
        <v>0</v>
      </c>
      <c r="BL190" s="17" t="s">
        <v>127</v>
      </c>
      <c r="BM190" s="151" t="s">
        <v>283</v>
      </c>
    </row>
    <row r="191" spans="1:65" s="2" customFormat="1" ht="16.5" customHeight="1" x14ac:dyDescent="0.2">
      <c r="A191" s="32"/>
      <c r="B191" s="139"/>
      <c r="C191" s="177" t="s">
        <v>284</v>
      </c>
      <c r="D191" s="177" t="s">
        <v>182</v>
      </c>
      <c r="E191" s="178" t="s">
        <v>285</v>
      </c>
      <c r="F191" s="179" t="s">
        <v>286</v>
      </c>
      <c r="G191" s="180" t="s">
        <v>142</v>
      </c>
      <c r="H191" s="181">
        <v>6</v>
      </c>
      <c r="I191" s="182"/>
      <c r="J191" s="183">
        <f>ROUND(I191*H191,2)</f>
        <v>0</v>
      </c>
      <c r="K191" s="179" t="s">
        <v>126</v>
      </c>
      <c r="L191" s="184"/>
      <c r="M191" s="185" t="s">
        <v>1</v>
      </c>
      <c r="N191" s="186" t="s">
        <v>41</v>
      </c>
      <c r="O191" s="58"/>
      <c r="P191" s="149">
        <f>O191*H191</f>
        <v>0</v>
      </c>
      <c r="Q191" s="149">
        <v>2.8000000000000001E-2</v>
      </c>
      <c r="R191" s="149">
        <f>Q191*H191</f>
        <v>0.16800000000000001</v>
      </c>
      <c r="S191" s="149">
        <v>0</v>
      </c>
      <c r="T191" s="150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1" t="s">
        <v>157</v>
      </c>
      <c r="AT191" s="151" t="s">
        <v>182</v>
      </c>
      <c r="AU191" s="151" t="s">
        <v>85</v>
      </c>
      <c r="AY191" s="17" t="s">
        <v>120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7" t="s">
        <v>81</v>
      </c>
      <c r="BK191" s="152">
        <f>ROUND(I191*H191,2)</f>
        <v>0</v>
      </c>
      <c r="BL191" s="17" t="s">
        <v>127</v>
      </c>
      <c r="BM191" s="151" t="s">
        <v>287</v>
      </c>
    </row>
    <row r="192" spans="1:65" s="2" customFormat="1" ht="24.2" customHeight="1" x14ac:dyDescent="0.2">
      <c r="A192" s="32"/>
      <c r="B192" s="139"/>
      <c r="C192" s="140" t="s">
        <v>288</v>
      </c>
      <c r="D192" s="140" t="s">
        <v>122</v>
      </c>
      <c r="E192" s="141" t="s">
        <v>289</v>
      </c>
      <c r="F192" s="142" t="s">
        <v>290</v>
      </c>
      <c r="G192" s="143" t="s">
        <v>142</v>
      </c>
      <c r="H192" s="144">
        <v>20</v>
      </c>
      <c r="I192" s="145"/>
      <c r="J192" s="146">
        <f>ROUND(I192*H192,2)</f>
        <v>0</v>
      </c>
      <c r="K192" s="142" t="s">
        <v>126</v>
      </c>
      <c r="L192" s="33"/>
      <c r="M192" s="147" t="s">
        <v>1</v>
      </c>
      <c r="N192" s="148" t="s">
        <v>41</v>
      </c>
      <c r="O192" s="58"/>
      <c r="P192" s="149">
        <f>O192*H192</f>
        <v>0</v>
      </c>
      <c r="Q192" s="149">
        <v>0.34612999999999999</v>
      </c>
      <c r="R192" s="149">
        <f>Q192*H192</f>
        <v>6.9226000000000001</v>
      </c>
      <c r="S192" s="149">
        <v>0</v>
      </c>
      <c r="T192" s="150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1" t="s">
        <v>127</v>
      </c>
      <c r="AT192" s="151" t="s">
        <v>122</v>
      </c>
      <c r="AU192" s="151" t="s">
        <v>85</v>
      </c>
      <c r="AY192" s="17" t="s">
        <v>120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7" t="s">
        <v>81</v>
      </c>
      <c r="BK192" s="152">
        <f>ROUND(I192*H192,2)</f>
        <v>0</v>
      </c>
      <c r="BL192" s="17" t="s">
        <v>127</v>
      </c>
      <c r="BM192" s="151" t="s">
        <v>291</v>
      </c>
    </row>
    <row r="193" spans="1:65" s="14" customFormat="1" x14ac:dyDescent="0.2">
      <c r="B193" s="162"/>
      <c r="D193" s="154" t="s">
        <v>144</v>
      </c>
      <c r="E193" s="163" t="s">
        <v>1</v>
      </c>
      <c r="F193" s="164" t="s">
        <v>292</v>
      </c>
      <c r="H193" s="163" t="s">
        <v>1</v>
      </c>
      <c r="I193" s="165"/>
      <c r="L193" s="162"/>
      <c r="M193" s="166"/>
      <c r="N193" s="167"/>
      <c r="O193" s="167"/>
      <c r="P193" s="167"/>
      <c r="Q193" s="167"/>
      <c r="R193" s="167"/>
      <c r="S193" s="167"/>
      <c r="T193" s="168"/>
      <c r="AT193" s="163" t="s">
        <v>144</v>
      </c>
      <c r="AU193" s="163" t="s">
        <v>85</v>
      </c>
      <c r="AV193" s="14" t="s">
        <v>81</v>
      </c>
      <c r="AW193" s="14" t="s">
        <v>32</v>
      </c>
      <c r="AX193" s="14" t="s">
        <v>76</v>
      </c>
      <c r="AY193" s="163" t="s">
        <v>120</v>
      </c>
    </row>
    <row r="194" spans="1:65" s="13" customFormat="1" x14ac:dyDescent="0.2">
      <c r="B194" s="153"/>
      <c r="D194" s="154" t="s">
        <v>144</v>
      </c>
      <c r="E194" s="155" t="s">
        <v>1</v>
      </c>
      <c r="F194" s="156" t="s">
        <v>293</v>
      </c>
      <c r="H194" s="157">
        <v>20</v>
      </c>
      <c r="I194" s="158"/>
      <c r="L194" s="153"/>
      <c r="M194" s="159"/>
      <c r="N194" s="160"/>
      <c r="O194" s="160"/>
      <c r="P194" s="160"/>
      <c r="Q194" s="160"/>
      <c r="R194" s="160"/>
      <c r="S194" s="160"/>
      <c r="T194" s="161"/>
      <c r="AT194" s="155" t="s">
        <v>144</v>
      </c>
      <c r="AU194" s="155" t="s">
        <v>85</v>
      </c>
      <c r="AV194" s="13" t="s">
        <v>85</v>
      </c>
      <c r="AW194" s="13" t="s">
        <v>32</v>
      </c>
      <c r="AX194" s="13" t="s">
        <v>81</v>
      </c>
      <c r="AY194" s="155" t="s">
        <v>120</v>
      </c>
    </row>
    <row r="195" spans="1:65" s="2" customFormat="1" ht="16.5" customHeight="1" x14ac:dyDescent="0.2">
      <c r="A195" s="32"/>
      <c r="B195" s="139"/>
      <c r="C195" s="177" t="s">
        <v>294</v>
      </c>
      <c r="D195" s="177" t="s">
        <v>182</v>
      </c>
      <c r="E195" s="178" t="s">
        <v>295</v>
      </c>
      <c r="F195" s="179" t="s">
        <v>296</v>
      </c>
      <c r="G195" s="180" t="s">
        <v>142</v>
      </c>
      <c r="H195" s="181">
        <v>18.36</v>
      </c>
      <c r="I195" s="182"/>
      <c r="J195" s="183">
        <f>ROUND(I195*H195,2)</f>
        <v>0</v>
      </c>
      <c r="K195" s="179" t="s">
        <v>126</v>
      </c>
      <c r="L195" s="184"/>
      <c r="M195" s="185" t="s">
        <v>1</v>
      </c>
      <c r="N195" s="186" t="s">
        <v>41</v>
      </c>
      <c r="O195" s="58"/>
      <c r="P195" s="149">
        <f>O195*H195</f>
        <v>0</v>
      </c>
      <c r="Q195" s="149">
        <v>0.22500000000000001</v>
      </c>
      <c r="R195" s="149">
        <f>Q195*H195</f>
        <v>4.1310000000000002</v>
      </c>
      <c r="S195" s="149">
        <v>0</v>
      </c>
      <c r="T195" s="150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1" t="s">
        <v>157</v>
      </c>
      <c r="AT195" s="151" t="s">
        <v>182</v>
      </c>
      <c r="AU195" s="151" t="s">
        <v>85</v>
      </c>
      <c r="AY195" s="17" t="s">
        <v>120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7" t="s">
        <v>81</v>
      </c>
      <c r="BK195" s="152">
        <f>ROUND(I195*H195,2)</f>
        <v>0</v>
      </c>
      <c r="BL195" s="17" t="s">
        <v>127</v>
      </c>
      <c r="BM195" s="151" t="s">
        <v>297</v>
      </c>
    </row>
    <row r="196" spans="1:65" s="13" customFormat="1" x14ac:dyDescent="0.2">
      <c r="B196" s="153"/>
      <c r="D196" s="154" t="s">
        <v>144</v>
      </c>
      <c r="F196" s="156" t="s">
        <v>298</v>
      </c>
      <c r="H196" s="157">
        <v>18.36</v>
      </c>
      <c r="I196" s="158"/>
      <c r="L196" s="153"/>
      <c r="M196" s="159"/>
      <c r="N196" s="160"/>
      <c r="O196" s="160"/>
      <c r="P196" s="160"/>
      <c r="Q196" s="160"/>
      <c r="R196" s="160"/>
      <c r="S196" s="160"/>
      <c r="T196" s="161"/>
      <c r="AT196" s="155" t="s">
        <v>144</v>
      </c>
      <c r="AU196" s="155" t="s">
        <v>85</v>
      </c>
      <c r="AV196" s="13" t="s">
        <v>85</v>
      </c>
      <c r="AW196" s="13" t="s">
        <v>3</v>
      </c>
      <c r="AX196" s="13" t="s">
        <v>81</v>
      </c>
      <c r="AY196" s="155" t="s">
        <v>120</v>
      </c>
    </row>
    <row r="197" spans="1:65" s="2" customFormat="1" ht="16.5" customHeight="1" x14ac:dyDescent="0.2">
      <c r="A197" s="32"/>
      <c r="B197" s="139"/>
      <c r="C197" s="177" t="s">
        <v>299</v>
      </c>
      <c r="D197" s="177" t="s">
        <v>182</v>
      </c>
      <c r="E197" s="178" t="s">
        <v>300</v>
      </c>
      <c r="F197" s="179" t="s">
        <v>301</v>
      </c>
      <c r="G197" s="180" t="s">
        <v>142</v>
      </c>
      <c r="H197" s="181">
        <v>2.04</v>
      </c>
      <c r="I197" s="182"/>
      <c r="J197" s="183">
        <f>ROUND(I197*H197,2)</f>
        <v>0</v>
      </c>
      <c r="K197" s="179" t="s">
        <v>126</v>
      </c>
      <c r="L197" s="184"/>
      <c r="M197" s="185" t="s">
        <v>1</v>
      </c>
      <c r="N197" s="186" t="s">
        <v>41</v>
      </c>
      <c r="O197" s="58"/>
      <c r="P197" s="149">
        <f>O197*H197</f>
        <v>0</v>
      </c>
      <c r="Q197" s="149">
        <v>0.15</v>
      </c>
      <c r="R197" s="149">
        <f>Q197*H197</f>
        <v>0.30599999999999999</v>
      </c>
      <c r="S197" s="149">
        <v>0</v>
      </c>
      <c r="T197" s="150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1" t="s">
        <v>157</v>
      </c>
      <c r="AT197" s="151" t="s">
        <v>182</v>
      </c>
      <c r="AU197" s="151" t="s">
        <v>85</v>
      </c>
      <c r="AY197" s="17" t="s">
        <v>120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17" t="s">
        <v>81</v>
      </c>
      <c r="BK197" s="152">
        <f>ROUND(I197*H197,2)</f>
        <v>0</v>
      </c>
      <c r="BL197" s="17" t="s">
        <v>127</v>
      </c>
      <c r="BM197" s="151" t="s">
        <v>302</v>
      </c>
    </row>
    <row r="198" spans="1:65" s="13" customFormat="1" x14ac:dyDescent="0.2">
      <c r="B198" s="153"/>
      <c r="D198" s="154" t="s">
        <v>144</v>
      </c>
      <c r="F198" s="156" t="s">
        <v>303</v>
      </c>
      <c r="H198" s="157">
        <v>2.04</v>
      </c>
      <c r="I198" s="158"/>
      <c r="L198" s="153"/>
      <c r="M198" s="159"/>
      <c r="N198" s="160"/>
      <c r="O198" s="160"/>
      <c r="P198" s="160"/>
      <c r="Q198" s="160"/>
      <c r="R198" s="160"/>
      <c r="S198" s="160"/>
      <c r="T198" s="161"/>
      <c r="AT198" s="155" t="s">
        <v>144</v>
      </c>
      <c r="AU198" s="155" t="s">
        <v>85</v>
      </c>
      <c r="AV198" s="13" t="s">
        <v>85</v>
      </c>
      <c r="AW198" s="13" t="s">
        <v>3</v>
      </c>
      <c r="AX198" s="13" t="s">
        <v>81</v>
      </c>
      <c r="AY198" s="155" t="s">
        <v>120</v>
      </c>
    </row>
    <row r="199" spans="1:65" s="2" customFormat="1" ht="24.2" customHeight="1" x14ac:dyDescent="0.2">
      <c r="A199" s="32"/>
      <c r="B199" s="139"/>
      <c r="C199" s="140" t="s">
        <v>304</v>
      </c>
      <c r="D199" s="140" t="s">
        <v>122</v>
      </c>
      <c r="E199" s="141" t="s">
        <v>305</v>
      </c>
      <c r="F199" s="142" t="s">
        <v>306</v>
      </c>
      <c r="G199" s="143" t="s">
        <v>307</v>
      </c>
      <c r="H199" s="144">
        <v>10.91</v>
      </c>
      <c r="I199" s="145"/>
      <c r="J199" s="146">
        <f>ROUND(I199*H199,2)</f>
        <v>0</v>
      </c>
      <c r="K199" s="142" t="s">
        <v>126</v>
      </c>
      <c r="L199" s="33"/>
      <c r="M199" s="147" t="s">
        <v>1</v>
      </c>
      <c r="N199" s="148" t="s">
        <v>41</v>
      </c>
      <c r="O199" s="58"/>
      <c r="P199" s="149">
        <f>O199*H199</f>
        <v>0</v>
      </c>
      <c r="Q199" s="149">
        <v>2.2563399999999998</v>
      </c>
      <c r="R199" s="149">
        <f>Q199*H199</f>
        <v>24.616669399999999</v>
      </c>
      <c r="S199" s="149">
        <v>0</v>
      </c>
      <c r="T199" s="150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1" t="s">
        <v>127</v>
      </c>
      <c r="AT199" s="151" t="s">
        <v>122</v>
      </c>
      <c r="AU199" s="151" t="s">
        <v>85</v>
      </c>
      <c r="AY199" s="17" t="s">
        <v>120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7" t="s">
        <v>81</v>
      </c>
      <c r="BK199" s="152">
        <f>ROUND(I199*H199,2)</f>
        <v>0</v>
      </c>
      <c r="BL199" s="17" t="s">
        <v>127</v>
      </c>
      <c r="BM199" s="151" t="s">
        <v>308</v>
      </c>
    </row>
    <row r="200" spans="1:65" s="14" customFormat="1" x14ac:dyDescent="0.2">
      <c r="B200" s="162"/>
      <c r="D200" s="154" t="s">
        <v>144</v>
      </c>
      <c r="E200" s="163" t="s">
        <v>1</v>
      </c>
      <c r="F200" s="164" t="s">
        <v>161</v>
      </c>
      <c r="H200" s="163" t="s">
        <v>1</v>
      </c>
      <c r="I200" s="165"/>
      <c r="L200" s="162"/>
      <c r="M200" s="166"/>
      <c r="N200" s="167"/>
      <c r="O200" s="167"/>
      <c r="P200" s="167"/>
      <c r="Q200" s="167"/>
      <c r="R200" s="167"/>
      <c r="S200" s="167"/>
      <c r="T200" s="168"/>
      <c r="AT200" s="163" t="s">
        <v>144</v>
      </c>
      <c r="AU200" s="163" t="s">
        <v>85</v>
      </c>
      <c r="AV200" s="14" t="s">
        <v>81</v>
      </c>
      <c r="AW200" s="14" t="s">
        <v>32</v>
      </c>
      <c r="AX200" s="14" t="s">
        <v>76</v>
      </c>
      <c r="AY200" s="163" t="s">
        <v>120</v>
      </c>
    </row>
    <row r="201" spans="1:65" s="13" customFormat="1" x14ac:dyDescent="0.2">
      <c r="B201" s="153"/>
      <c r="D201" s="154" t="s">
        <v>144</v>
      </c>
      <c r="E201" s="155" t="s">
        <v>1</v>
      </c>
      <c r="F201" s="156" t="s">
        <v>309</v>
      </c>
      <c r="H201" s="157">
        <v>4.8600000000000003</v>
      </c>
      <c r="I201" s="158"/>
      <c r="L201" s="153"/>
      <c r="M201" s="159"/>
      <c r="N201" s="160"/>
      <c r="O201" s="160"/>
      <c r="P201" s="160"/>
      <c r="Q201" s="160"/>
      <c r="R201" s="160"/>
      <c r="S201" s="160"/>
      <c r="T201" s="161"/>
      <c r="AT201" s="155" t="s">
        <v>144</v>
      </c>
      <c r="AU201" s="155" t="s">
        <v>85</v>
      </c>
      <c r="AV201" s="13" t="s">
        <v>85</v>
      </c>
      <c r="AW201" s="13" t="s">
        <v>32</v>
      </c>
      <c r="AX201" s="13" t="s">
        <v>76</v>
      </c>
      <c r="AY201" s="155" t="s">
        <v>120</v>
      </c>
    </row>
    <row r="202" spans="1:65" s="13" customFormat="1" x14ac:dyDescent="0.2">
      <c r="B202" s="153"/>
      <c r="D202" s="154" t="s">
        <v>144</v>
      </c>
      <c r="E202" s="155" t="s">
        <v>1</v>
      </c>
      <c r="F202" s="156" t="s">
        <v>310</v>
      </c>
      <c r="H202" s="157">
        <v>0.18</v>
      </c>
      <c r="I202" s="158"/>
      <c r="L202" s="153"/>
      <c r="M202" s="159"/>
      <c r="N202" s="160"/>
      <c r="O202" s="160"/>
      <c r="P202" s="160"/>
      <c r="Q202" s="160"/>
      <c r="R202" s="160"/>
      <c r="S202" s="160"/>
      <c r="T202" s="161"/>
      <c r="AT202" s="155" t="s">
        <v>144</v>
      </c>
      <c r="AU202" s="155" t="s">
        <v>85</v>
      </c>
      <c r="AV202" s="13" t="s">
        <v>85</v>
      </c>
      <c r="AW202" s="13" t="s">
        <v>32</v>
      </c>
      <c r="AX202" s="13" t="s">
        <v>76</v>
      </c>
      <c r="AY202" s="155" t="s">
        <v>120</v>
      </c>
    </row>
    <row r="203" spans="1:65" s="13" customFormat="1" x14ac:dyDescent="0.2">
      <c r="B203" s="153"/>
      <c r="D203" s="154" t="s">
        <v>144</v>
      </c>
      <c r="E203" s="155" t="s">
        <v>1</v>
      </c>
      <c r="F203" s="156" t="s">
        <v>311</v>
      </c>
      <c r="H203" s="157">
        <v>3.06</v>
      </c>
      <c r="I203" s="158"/>
      <c r="L203" s="153"/>
      <c r="M203" s="159"/>
      <c r="N203" s="160"/>
      <c r="O203" s="160"/>
      <c r="P203" s="160"/>
      <c r="Q203" s="160"/>
      <c r="R203" s="160"/>
      <c r="S203" s="160"/>
      <c r="T203" s="161"/>
      <c r="AT203" s="155" t="s">
        <v>144</v>
      </c>
      <c r="AU203" s="155" t="s">
        <v>85</v>
      </c>
      <c r="AV203" s="13" t="s">
        <v>85</v>
      </c>
      <c r="AW203" s="13" t="s">
        <v>32</v>
      </c>
      <c r="AX203" s="13" t="s">
        <v>76</v>
      </c>
      <c r="AY203" s="155" t="s">
        <v>120</v>
      </c>
    </row>
    <row r="204" spans="1:65" s="13" customFormat="1" x14ac:dyDescent="0.2">
      <c r="B204" s="153"/>
      <c r="D204" s="154" t="s">
        <v>144</v>
      </c>
      <c r="E204" s="155" t="s">
        <v>1</v>
      </c>
      <c r="F204" s="156" t="s">
        <v>312</v>
      </c>
      <c r="H204" s="157">
        <v>1.41</v>
      </c>
      <c r="I204" s="158"/>
      <c r="L204" s="153"/>
      <c r="M204" s="159"/>
      <c r="N204" s="160"/>
      <c r="O204" s="160"/>
      <c r="P204" s="160"/>
      <c r="Q204" s="160"/>
      <c r="R204" s="160"/>
      <c r="S204" s="160"/>
      <c r="T204" s="161"/>
      <c r="AT204" s="155" t="s">
        <v>144</v>
      </c>
      <c r="AU204" s="155" t="s">
        <v>85</v>
      </c>
      <c r="AV204" s="13" t="s">
        <v>85</v>
      </c>
      <c r="AW204" s="13" t="s">
        <v>32</v>
      </c>
      <c r="AX204" s="13" t="s">
        <v>76</v>
      </c>
      <c r="AY204" s="155" t="s">
        <v>120</v>
      </c>
    </row>
    <row r="205" spans="1:65" s="13" customFormat="1" x14ac:dyDescent="0.2">
      <c r="B205" s="153"/>
      <c r="D205" s="154" t="s">
        <v>144</v>
      </c>
      <c r="E205" s="155" t="s">
        <v>1</v>
      </c>
      <c r="F205" s="156" t="s">
        <v>313</v>
      </c>
      <c r="H205" s="157">
        <v>1.4</v>
      </c>
      <c r="I205" s="158"/>
      <c r="L205" s="153"/>
      <c r="M205" s="159"/>
      <c r="N205" s="160"/>
      <c r="O205" s="160"/>
      <c r="P205" s="160"/>
      <c r="Q205" s="160"/>
      <c r="R205" s="160"/>
      <c r="S205" s="160"/>
      <c r="T205" s="161"/>
      <c r="AT205" s="155" t="s">
        <v>144</v>
      </c>
      <c r="AU205" s="155" t="s">
        <v>85</v>
      </c>
      <c r="AV205" s="13" t="s">
        <v>85</v>
      </c>
      <c r="AW205" s="13" t="s">
        <v>32</v>
      </c>
      <c r="AX205" s="13" t="s">
        <v>76</v>
      </c>
      <c r="AY205" s="155" t="s">
        <v>120</v>
      </c>
    </row>
    <row r="206" spans="1:65" s="15" customFormat="1" x14ac:dyDescent="0.2">
      <c r="B206" s="169"/>
      <c r="D206" s="154" t="s">
        <v>144</v>
      </c>
      <c r="E206" s="170" t="s">
        <v>1</v>
      </c>
      <c r="F206" s="171" t="s">
        <v>167</v>
      </c>
      <c r="H206" s="172">
        <v>10.91</v>
      </c>
      <c r="I206" s="173"/>
      <c r="L206" s="169"/>
      <c r="M206" s="174"/>
      <c r="N206" s="175"/>
      <c r="O206" s="175"/>
      <c r="P206" s="175"/>
      <c r="Q206" s="175"/>
      <c r="R206" s="175"/>
      <c r="S206" s="175"/>
      <c r="T206" s="176"/>
      <c r="AT206" s="170" t="s">
        <v>144</v>
      </c>
      <c r="AU206" s="170" t="s">
        <v>85</v>
      </c>
      <c r="AV206" s="15" t="s">
        <v>127</v>
      </c>
      <c r="AW206" s="15" t="s">
        <v>32</v>
      </c>
      <c r="AX206" s="15" t="s">
        <v>81</v>
      </c>
      <c r="AY206" s="170" t="s">
        <v>120</v>
      </c>
    </row>
    <row r="207" spans="1:65" s="2" customFormat="1" ht="24.2" customHeight="1" x14ac:dyDescent="0.2">
      <c r="A207" s="32"/>
      <c r="B207" s="139"/>
      <c r="C207" s="140" t="s">
        <v>314</v>
      </c>
      <c r="D207" s="140" t="s">
        <v>122</v>
      </c>
      <c r="E207" s="141" t="s">
        <v>315</v>
      </c>
      <c r="F207" s="142" t="s">
        <v>316</v>
      </c>
      <c r="G207" s="143" t="s">
        <v>125</v>
      </c>
      <c r="H207" s="144">
        <v>390</v>
      </c>
      <c r="I207" s="145"/>
      <c r="J207" s="146">
        <f>ROUND(I207*H207,2)</f>
        <v>0</v>
      </c>
      <c r="K207" s="142" t="s">
        <v>126</v>
      </c>
      <c r="L207" s="33"/>
      <c r="M207" s="147" t="s">
        <v>1</v>
      </c>
      <c r="N207" s="148" t="s">
        <v>41</v>
      </c>
      <c r="O207" s="58"/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1" t="s">
        <v>127</v>
      </c>
      <c r="AT207" s="151" t="s">
        <v>122</v>
      </c>
      <c r="AU207" s="151" t="s">
        <v>85</v>
      </c>
      <c r="AY207" s="17" t="s">
        <v>120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7" t="s">
        <v>81</v>
      </c>
      <c r="BK207" s="152">
        <f>ROUND(I207*H207,2)</f>
        <v>0</v>
      </c>
      <c r="BL207" s="17" t="s">
        <v>127</v>
      </c>
      <c r="BM207" s="151" t="s">
        <v>317</v>
      </c>
    </row>
    <row r="208" spans="1:65" s="2" customFormat="1" ht="24.2" customHeight="1" x14ac:dyDescent="0.2">
      <c r="A208" s="32"/>
      <c r="B208" s="139"/>
      <c r="C208" s="140" t="s">
        <v>318</v>
      </c>
      <c r="D208" s="140" t="s">
        <v>122</v>
      </c>
      <c r="E208" s="141" t="s">
        <v>319</v>
      </c>
      <c r="F208" s="142" t="s">
        <v>320</v>
      </c>
      <c r="G208" s="143" t="s">
        <v>125</v>
      </c>
      <c r="H208" s="144">
        <v>15</v>
      </c>
      <c r="I208" s="145"/>
      <c r="J208" s="146">
        <f>ROUND(I208*H208,2)</f>
        <v>0</v>
      </c>
      <c r="K208" s="142" t="s">
        <v>126</v>
      </c>
      <c r="L208" s="33"/>
      <c r="M208" s="147" t="s">
        <v>1</v>
      </c>
      <c r="N208" s="148" t="s">
        <v>41</v>
      </c>
      <c r="O208" s="58"/>
      <c r="P208" s="149">
        <f>O208*H208</f>
        <v>0</v>
      </c>
      <c r="Q208" s="149">
        <v>0</v>
      </c>
      <c r="R208" s="149">
        <f>Q208*H208</f>
        <v>0</v>
      </c>
      <c r="S208" s="149">
        <v>0</v>
      </c>
      <c r="T208" s="15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1" t="s">
        <v>127</v>
      </c>
      <c r="AT208" s="151" t="s">
        <v>122</v>
      </c>
      <c r="AU208" s="151" t="s">
        <v>85</v>
      </c>
      <c r="AY208" s="17" t="s">
        <v>120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7" t="s">
        <v>81</v>
      </c>
      <c r="BK208" s="152">
        <f>ROUND(I208*H208,2)</f>
        <v>0</v>
      </c>
      <c r="BL208" s="17" t="s">
        <v>127</v>
      </c>
      <c r="BM208" s="151" t="s">
        <v>321</v>
      </c>
    </row>
    <row r="209" spans="1:65" s="2" customFormat="1" ht="24.2" customHeight="1" x14ac:dyDescent="0.2">
      <c r="A209" s="32"/>
      <c r="B209" s="139"/>
      <c r="C209" s="140" t="s">
        <v>322</v>
      </c>
      <c r="D209" s="140" t="s">
        <v>122</v>
      </c>
      <c r="E209" s="141" t="s">
        <v>323</v>
      </c>
      <c r="F209" s="142" t="s">
        <v>324</v>
      </c>
      <c r="G209" s="143" t="s">
        <v>125</v>
      </c>
      <c r="H209" s="144">
        <v>20.399999999999999</v>
      </c>
      <c r="I209" s="145"/>
      <c r="J209" s="146">
        <f>ROUND(I209*H209,2)</f>
        <v>0</v>
      </c>
      <c r="K209" s="142" t="s">
        <v>126</v>
      </c>
      <c r="L209" s="33"/>
      <c r="M209" s="147" t="s">
        <v>1</v>
      </c>
      <c r="N209" s="148" t="s">
        <v>41</v>
      </c>
      <c r="O209" s="58"/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1" t="s">
        <v>127</v>
      </c>
      <c r="AT209" s="151" t="s">
        <v>122</v>
      </c>
      <c r="AU209" s="151" t="s">
        <v>85</v>
      </c>
      <c r="AY209" s="17" t="s">
        <v>120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17" t="s">
        <v>81</v>
      </c>
      <c r="BK209" s="152">
        <f>ROUND(I209*H209,2)</f>
        <v>0</v>
      </c>
      <c r="BL209" s="17" t="s">
        <v>127</v>
      </c>
      <c r="BM209" s="151" t="s">
        <v>325</v>
      </c>
    </row>
    <row r="210" spans="1:65" s="14" customFormat="1" x14ac:dyDescent="0.2">
      <c r="B210" s="162"/>
      <c r="D210" s="154" t="s">
        <v>144</v>
      </c>
      <c r="E210" s="163" t="s">
        <v>1</v>
      </c>
      <c r="F210" s="164" t="s">
        <v>150</v>
      </c>
      <c r="H210" s="163" t="s">
        <v>1</v>
      </c>
      <c r="I210" s="165"/>
      <c r="L210" s="162"/>
      <c r="M210" s="166"/>
      <c r="N210" s="167"/>
      <c r="O210" s="167"/>
      <c r="P210" s="167"/>
      <c r="Q210" s="167"/>
      <c r="R210" s="167"/>
      <c r="S210" s="167"/>
      <c r="T210" s="168"/>
      <c r="AT210" s="163" t="s">
        <v>144</v>
      </c>
      <c r="AU210" s="163" t="s">
        <v>85</v>
      </c>
      <c r="AV210" s="14" t="s">
        <v>81</v>
      </c>
      <c r="AW210" s="14" t="s">
        <v>32</v>
      </c>
      <c r="AX210" s="14" t="s">
        <v>76</v>
      </c>
      <c r="AY210" s="163" t="s">
        <v>120</v>
      </c>
    </row>
    <row r="211" spans="1:65" s="13" customFormat="1" x14ac:dyDescent="0.2">
      <c r="B211" s="153"/>
      <c r="D211" s="154" t="s">
        <v>144</v>
      </c>
      <c r="E211" s="155" t="s">
        <v>1</v>
      </c>
      <c r="F211" s="156" t="s">
        <v>326</v>
      </c>
      <c r="H211" s="157">
        <v>20.399999999999999</v>
      </c>
      <c r="I211" s="158"/>
      <c r="L211" s="153"/>
      <c r="M211" s="159"/>
      <c r="N211" s="160"/>
      <c r="O211" s="160"/>
      <c r="P211" s="160"/>
      <c r="Q211" s="160"/>
      <c r="R211" s="160"/>
      <c r="S211" s="160"/>
      <c r="T211" s="161"/>
      <c r="AT211" s="155" t="s">
        <v>144</v>
      </c>
      <c r="AU211" s="155" t="s">
        <v>85</v>
      </c>
      <c r="AV211" s="13" t="s">
        <v>85</v>
      </c>
      <c r="AW211" s="13" t="s">
        <v>32</v>
      </c>
      <c r="AX211" s="13" t="s">
        <v>81</v>
      </c>
      <c r="AY211" s="155" t="s">
        <v>120</v>
      </c>
    </row>
    <row r="212" spans="1:65" s="2" customFormat="1" ht="24.2" customHeight="1" x14ac:dyDescent="0.2">
      <c r="A212" s="32"/>
      <c r="B212" s="139"/>
      <c r="C212" s="140" t="s">
        <v>327</v>
      </c>
      <c r="D212" s="140" t="s">
        <v>122</v>
      </c>
      <c r="E212" s="141" t="s">
        <v>328</v>
      </c>
      <c r="F212" s="142" t="s">
        <v>329</v>
      </c>
      <c r="G212" s="143" t="s">
        <v>307</v>
      </c>
      <c r="H212" s="144">
        <v>2.5</v>
      </c>
      <c r="I212" s="145"/>
      <c r="J212" s="146">
        <f>ROUND(I212*H212,2)</f>
        <v>0</v>
      </c>
      <c r="K212" s="142" t="s">
        <v>126</v>
      </c>
      <c r="L212" s="33"/>
      <c r="M212" s="147" t="s">
        <v>1</v>
      </c>
      <c r="N212" s="148" t="s">
        <v>41</v>
      </c>
      <c r="O212" s="58"/>
      <c r="P212" s="149">
        <f>O212*H212</f>
        <v>0</v>
      </c>
      <c r="Q212" s="149">
        <v>1E-4</v>
      </c>
      <c r="R212" s="149">
        <f>Q212*H212</f>
        <v>2.5000000000000001E-4</v>
      </c>
      <c r="S212" s="149">
        <v>2.41</v>
      </c>
      <c r="T212" s="150">
        <f>S212*H212</f>
        <v>6.0250000000000004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1" t="s">
        <v>127</v>
      </c>
      <c r="AT212" s="151" t="s">
        <v>122</v>
      </c>
      <c r="AU212" s="151" t="s">
        <v>85</v>
      </c>
      <c r="AY212" s="17" t="s">
        <v>120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7" t="s">
        <v>81</v>
      </c>
      <c r="BK212" s="152">
        <f>ROUND(I212*H212,2)</f>
        <v>0</v>
      </c>
      <c r="BL212" s="17" t="s">
        <v>127</v>
      </c>
      <c r="BM212" s="151" t="s">
        <v>330</v>
      </c>
    </row>
    <row r="213" spans="1:65" s="14" customFormat="1" x14ac:dyDescent="0.2">
      <c r="B213" s="162"/>
      <c r="D213" s="154" t="s">
        <v>144</v>
      </c>
      <c r="E213" s="163" t="s">
        <v>1</v>
      </c>
      <c r="F213" s="164" t="s">
        <v>331</v>
      </c>
      <c r="H213" s="163" t="s">
        <v>1</v>
      </c>
      <c r="I213" s="165"/>
      <c r="L213" s="162"/>
      <c r="M213" s="166"/>
      <c r="N213" s="167"/>
      <c r="O213" s="167"/>
      <c r="P213" s="167"/>
      <c r="Q213" s="167"/>
      <c r="R213" s="167"/>
      <c r="S213" s="167"/>
      <c r="T213" s="168"/>
      <c r="AT213" s="163" t="s">
        <v>144</v>
      </c>
      <c r="AU213" s="163" t="s">
        <v>85</v>
      </c>
      <c r="AV213" s="14" t="s">
        <v>81</v>
      </c>
      <c r="AW213" s="14" t="s">
        <v>32</v>
      </c>
      <c r="AX213" s="14" t="s">
        <v>76</v>
      </c>
      <c r="AY213" s="163" t="s">
        <v>120</v>
      </c>
    </row>
    <row r="214" spans="1:65" s="13" customFormat="1" x14ac:dyDescent="0.2">
      <c r="B214" s="153"/>
      <c r="D214" s="154" t="s">
        <v>144</v>
      </c>
      <c r="E214" s="155" t="s">
        <v>1</v>
      </c>
      <c r="F214" s="156" t="s">
        <v>332</v>
      </c>
      <c r="H214" s="157">
        <v>2.5</v>
      </c>
      <c r="I214" s="158"/>
      <c r="L214" s="153"/>
      <c r="M214" s="159"/>
      <c r="N214" s="160"/>
      <c r="O214" s="160"/>
      <c r="P214" s="160"/>
      <c r="Q214" s="160"/>
      <c r="R214" s="160"/>
      <c r="S214" s="160"/>
      <c r="T214" s="161"/>
      <c r="AT214" s="155" t="s">
        <v>144</v>
      </c>
      <c r="AU214" s="155" t="s">
        <v>85</v>
      </c>
      <c r="AV214" s="13" t="s">
        <v>85</v>
      </c>
      <c r="AW214" s="13" t="s">
        <v>32</v>
      </c>
      <c r="AX214" s="13" t="s">
        <v>81</v>
      </c>
      <c r="AY214" s="155" t="s">
        <v>120</v>
      </c>
    </row>
    <row r="215" spans="1:65" s="12" customFormat="1" ht="22.9" customHeight="1" x14ac:dyDescent="0.2">
      <c r="B215" s="126"/>
      <c r="D215" s="127" t="s">
        <v>75</v>
      </c>
      <c r="E215" s="137" t="s">
        <v>333</v>
      </c>
      <c r="F215" s="137" t="s">
        <v>334</v>
      </c>
      <c r="I215" s="129"/>
      <c r="J215" s="138">
        <f>BK215</f>
        <v>0</v>
      </c>
      <c r="L215" s="126"/>
      <c r="M215" s="131"/>
      <c r="N215" s="132"/>
      <c r="O215" s="132"/>
      <c r="P215" s="133">
        <f>SUM(P216:P249)</f>
        <v>0</v>
      </c>
      <c r="Q215" s="132"/>
      <c r="R215" s="133">
        <f>SUM(R216:R249)</f>
        <v>0</v>
      </c>
      <c r="S215" s="132"/>
      <c r="T215" s="134">
        <f>SUM(T216:T249)</f>
        <v>0</v>
      </c>
      <c r="AR215" s="127" t="s">
        <v>81</v>
      </c>
      <c r="AT215" s="135" t="s">
        <v>75</v>
      </c>
      <c r="AU215" s="135" t="s">
        <v>81</v>
      </c>
      <c r="AY215" s="127" t="s">
        <v>120</v>
      </c>
      <c r="BK215" s="136">
        <f>SUM(BK216:BK249)</f>
        <v>0</v>
      </c>
    </row>
    <row r="216" spans="1:65" s="2" customFormat="1" ht="24.2" customHeight="1" x14ac:dyDescent="0.2">
      <c r="A216" s="32"/>
      <c r="B216" s="139"/>
      <c r="C216" s="140" t="s">
        <v>335</v>
      </c>
      <c r="D216" s="140" t="s">
        <v>122</v>
      </c>
      <c r="E216" s="141" t="s">
        <v>336</v>
      </c>
      <c r="F216" s="142" t="s">
        <v>337</v>
      </c>
      <c r="G216" s="143" t="s">
        <v>338</v>
      </c>
      <c r="H216" s="144">
        <v>70.2</v>
      </c>
      <c r="I216" s="145"/>
      <c r="J216" s="146">
        <f>ROUND(I216*H216,2)</f>
        <v>0</v>
      </c>
      <c r="K216" s="142" t="s">
        <v>126</v>
      </c>
      <c r="L216" s="33"/>
      <c r="M216" s="147" t="s">
        <v>1</v>
      </c>
      <c r="N216" s="148" t="s">
        <v>41</v>
      </c>
      <c r="O216" s="58"/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1" t="s">
        <v>127</v>
      </c>
      <c r="AT216" s="151" t="s">
        <v>122</v>
      </c>
      <c r="AU216" s="151" t="s">
        <v>85</v>
      </c>
      <c r="AY216" s="17" t="s">
        <v>120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7" t="s">
        <v>81</v>
      </c>
      <c r="BK216" s="152">
        <f>ROUND(I216*H216,2)</f>
        <v>0</v>
      </c>
      <c r="BL216" s="17" t="s">
        <v>127</v>
      </c>
      <c r="BM216" s="151" t="s">
        <v>339</v>
      </c>
    </row>
    <row r="217" spans="1:65" s="13" customFormat="1" x14ac:dyDescent="0.2">
      <c r="B217" s="153"/>
      <c r="D217" s="154" t="s">
        <v>144</v>
      </c>
      <c r="E217" s="155" t="s">
        <v>1</v>
      </c>
      <c r="F217" s="156" t="s">
        <v>340</v>
      </c>
      <c r="H217" s="157">
        <v>3.9</v>
      </c>
      <c r="I217" s="158"/>
      <c r="L217" s="153"/>
      <c r="M217" s="159"/>
      <c r="N217" s="160"/>
      <c r="O217" s="160"/>
      <c r="P217" s="160"/>
      <c r="Q217" s="160"/>
      <c r="R217" s="160"/>
      <c r="S217" s="160"/>
      <c r="T217" s="161"/>
      <c r="AT217" s="155" t="s">
        <v>144</v>
      </c>
      <c r="AU217" s="155" t="s">
        <v>85</v>
      </c>
      <c r="AV217" s="13" t="s">
        <v>85</v>
      </c>
      <c r="AW217" s="13" t="s">
        <v>32</v>
      </c>
      <c r="AX217" s="13" t="s">
        <v>76</v>
      </c>
      <c r="AY217" s="155" t="s">
        <v>120</v>
      </c>
    </row>
    <row r="218" spans="1:65" s="13" customFormat="1" x14ac:dyDescent="0.2">
      <c r="B218" s="153"/>
      <c r="D218" s="154" t="s">
        <v>144</v>
      </c>
      <c r="E218" s="155" t="s">
        <v>1</v>
      </c>
      <c r="F218" s="156" t="s">
        <v>341</v>
      </c>
      <c r="H218" s="157">
        <v>66.3</v>
      </c>
      <c r="I218" s="158"/>
      <c r="L218" s="153"/>
      <c r="M218" s="159"/>
      <c r="N218" s="160"/>
      <c r="O218" s="160"/>
      <c r="P218" s="160"/>
      <c r="Q218" s="160"/>
      <c r="R218" s="160"/>
      <c r="S218" s="160"/>
      <c r="T218" s="161"/>
      <c r="AT218" s="155" t="s">
        <v>144</v>
      </c>
      <c r="AU218" s="155" t="s">
        <v>85</v>
      </c>
      <c r="AV218" s="13" t="s">
        <v>85</v>
      </c>
      <c r="AW218" s="13" t="s">
        <v>32</v>
      </c>
      <c r="AX218" s="13" t="s">
        <v>76</v>
      </c>
      <c r="AY218" s="155" t="s">
        <v>120</v>
      </c>
    </row>
    <row r="219" spans="1:65" s="15" customFormat="1" x14ac:dyDescent="0.2">
      <c r="B219" s="169"/>
      <c r="D219" s="154" t="s">
        <v>144</v>
      </c>
      <c r="E219" s="170" t="s">
        <v>1</v>
      </c>
      <c r="F219" s="171" t="s">
        <v>167</v>
      </c>
      <c r="H219" s="172">
        <v>70.2</v>
      </c>
      <c r="I219" s="173"/>
      <c r="L219" s="169"/>
      <c r="M219" s="174"/>
      <c r="N219" s="175"/>
      <c r="O219" s="175"/>
      <c r="P219" s="175"/>
      <c r="Q219" s="175"/>
      <c r="R219" s="175"/>
      <c r="S219" s="175"/>
      <c r="T219" s="176"/>
      <c r="AT219" s="170" t="s">
        <v>144</v>
      </c>
      <c r="AU219" s="170" t="s">
        <v>85</v>
      </c>
      <c r="AV219" s="15" t="s">
        <v>127</v>
      </c>
      <c r="AW219" s="15" t="s">
        <v>32</v>
      </c>
      <c r="AX219" s="15" t="s">
        <v>81</v>
      </c>
      <c r="AY219" s="170" t="s">
        <v>120</v>
      </c>
    </row>
    <row r="220" spans="1:65" s="2" customFormat="1" ht="24.2" customHeight="1" x14ac:dyDescent="0.2">
      <c r="A220" s="32"/>
      <c r="B220" s="139"/>
      <c r="C220" s="140" t="s">
        <v>342</v>
      </c>
      <c r="D220" s="140" t="s">
        <v>122</v>
      </c>
      <c r="E220" s="141" t="s">
        <v>336</v>
      </c>
      <c r="F220" s="142" t="s">
        <v>337</v>
      </c>
      <c r="G220" s="143" t="s">
        <v>338</v>
      </c>
      <c r="H220" s="144">
        <v>46.92</v>
      </c>
      <c r="I220" s="145"/>
      <c r="J220" s="146">
        <f>ROUND(I220*H220,2)</f>
        <v>0</v>
      </c>
      <c r="K220" s="142" t="s">
        <v>126</v>
      </c>
      <c r="L220" s="33"/>
      <c r="M220" s="147" t="s">
        <v>1</v>
      </c>
      <c r="N220" s="148" t="s">
        <v>41</v>
      </c>
      <c r="O220" s="58"/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1" t="s">
        <v>127</v>
      </c>
      <c r="AT220" s="151" t="s">
        <v>122</v>
      </c>
      <c r="AU220" s="151" t="s">
        <v>85</v>
      </c>
      <c r="AY220" s="17" t="s">
        <v>120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7" t="s">
        <v>81</v>
      </c>
      <c r="BK220" s="152">
        <f>ROUND(I220*H220,2)</f>
        <v>0</v>
      </c>
      <c r="BL220" s="17" t="s">
        <v>127</v>
      </c>
      <c r="BM220" s="151" t="s">
        <v>343</v>
      </c>
    </row>
    <row r="221" spans="1:65" s="14" customFormat="1" x14ac:dyDescent="0.2">
      <c r="B221" s="162"/>
      <c r="D221" s="154" t="s">
        <v>144</v>
      </c>
      <c r="E221" s="163" t="s">
        <v>1</v>
      </c>
      <c r="F221" s="164" t="s">
        <v>344</v>
      </c>
      <c r="H221" s="163" t="s">
        <v>1</v>
      </c>
      <c r="I221" s="165"/>
      <c r="L221" s="162"/>
      <c r="M221" s="166"/>
      <c r="N221" s="167"/>
      <c r="O221" s="167"/>
      <c r="P221" s="167"/>
      <c r="Q221" s="167"/>
      <c r="R221" s="167"/>
      <c r="S221" s="167"/>
      <c r="T221" s="168"/>
      <c r="AT221" s="163" t="s">
        <v>144</v>
      </c>
      <c r="AU221" s="163" t="s">
        <v>85</v>
      </c>
      <c r="AV221" s="14" t="s">
        <v>81</v>
      </c>
      <c r="AW221" s="14" t="s">
        <v>32</v>
      </c>
      <c r="AX221" s="14" t="s">
        <v>76</v>
      </c>
      <c r="AY221" s="163" t="s">
        <v>120</v>
      </c>
    </row>
    <row r="222" spans="1:65" s="13" customFormat="1" x14ac:dyDescent="0.2">
      <c r="B222" s="153"/>
      <c r="D222" s="154" t="s">
        <v>144</v>
      </c>
      <c r="E222" s="155" t="s">
        <v>1</v>
      </c>
      <c r="F222" s="156" t="s">
        <v>345</v>
      </c>
      <c r="H222" s="157">
        <v>46.92</v>
      </c>
      <c r="I222" s="158"/>
      <c r="L222" s="153"/>
      <c r="M222" s="159"/>
      <c r="N222" s="160"/>
      <c r="O222" s="160"/>
      <c r="P222" s="160"/>
      <c r="Q222" s="160"/>
      <c r="R222" s="160"/>
      <c r="S222" s="160"/>
      <c r="T222" s="161"/>
      <c r="AT222" s="155" t="s">
        <v>144</v>
      </c>
      <c r="AU222" s="155" t="s">
        <v>85</v>
      </c>
      <c r="AV222" s="13" t="s">
        <v>85</v>
      </c>
      <c r="AW222" s="13" t="s">
        <v>32</v>
      </c>
      <c r="AX222" s="13" t="s">
        <v>81</v>
      </c>
      <c r="AY222" s="155" t="s">
        <v>120</v>
      </c>
    </row>
    <row r="223" spans="1:65" s="2" customFormat="1" ht="21.75" customHeight="1" x14ac:dyDescent="0.2">
      <c r="A223" s="32"/>
      <c r="B223" s="139"/>
      <c r="C223" s="140" t="s">
        <v>346</v>
      </c>
      <c r="D223" s="140" t="s">
        <v>122</v>
      </c>
      <c r="E223" s="141" t="s">
        <v>347</v>
      </c>
      <c r="F223" s="142" t="s">
        <v>348</v>
      </c>
      <c r="G223" s="143" t="s">
        <v>338</v>
      </c>
      <c r="H223" s="144">
        <v>199.56</v>
      </c>
      <c r="I223" s="145"/>
      <c r="J223" s="146">
        <f>ROUND(I223*H223,2)</f>
        <v>0</v>
      </c>
      <c r="K223" s="142" t="s">
        <v>126</v>
      </c>
      <c r="L223" s="33"/>
      <c r="M223" s="147" t="s">
        <v>1</v>
      </c>
      <c r="N223" s="148" t="s">
        <v>41</v>
      </c>
      <c r="O223" s="58"/>
      <c r="P223" s="149">
        <f>O223*H223</f>
        <v>0</v>
      </c>
      <c r="Q223" s="149">
        <v>0</v>
      </c>
      <c r="R223" s="149">
        <f>Q223*H223</f>
        <v>0</v>
      </c>
      <c r="S223" s="149">
        <v>0</v>
      </c>
      <c r="T223" s="150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1" t="s">
        <v>127</v>
      </c>
      <c r="AT223" s="151" t="s">
        <v>122</v>
      </c>
      <c r="AU223" s="151" t="s">
        <v>85</v>
      </c>
      <c r="AY223" s="17" t="s">
        <v>120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7" t="s">
        <v>81</v>
      </c>
      <c r="BK223" s="152">
        <f>ROUND(I223*H223,2)</f>
        <v>0</v>
      </c>
      <c r="BL223" s="17" t="s">
        <v>127</v>
      </c>
      <c r="BM223" s="151" t="s">
        <v>349</v>
      </c>
    </row>
    <row r="224" spans="1:65" s="13" customFormat="1" x14ac:dyDescent="0.2">
      <c r="B224" s="153"/>
      <c r="D224" s="154" t="s">
        <v>144</v>
      </c>
      <c r="E224" s="155" t="s">
        <v>1</v>
      </c>
      <c r="F224" s="156" t="s">
        <v>350</v>
      </c>
      <c r="H224" s="157">
        <v>341.94</v>
      </c>
      <c r="I224" s="158"/>
      <c r="L224" s="153"/>
      <c r="M224" s="159"/>
      <c r="N224" s="160"/>
      <c r="O224" s="160"/>
      <c r="P224" s="160"/>
      <c r="Q224" s="160"/>
      <c r="R224" s="160"/>
      <c r="S224" s="160"/>
      <c r="T224" s="161"/>
      <c r="AT224" s="155" t="s">
        <v>144</v>
      </c>
      <c r="AU224" s="155" t="s">
        <v>85</v>
      </c>
      <c r="AV224" s="13" t="s">
        <v>85</v>
      </c>
      <c r="AW224" s="13" t="s">
        <v>32</v>
      </c>
      <c r="AX224" s="13" t="s">
        <v>76</v>
      </c>
      <c r="AY224" s="155" t="s">
        <v>120</v>
      </c>
    </row>
    <row r="225" spans="1:65" s="13" customFormat="1" x14ac:dyDescent="0.2">
      <c r="B225" s="153"/>
      <c r="D225" s="154" t="s">
        <v>144</v>
      </c>
      <c r="E225" s="155" t="s">
        <v>1</v>
      </c>
      <c r="F225" s="156" t="s">
        <v>351</v>
      </c>
      <c r="H225" s="157">
        <v>-72.180000000000007</v>
      </c>
      <c r="I225" s="158"/>
      <c r="L225" s="153"/>
      <c r="M225" s="159"/>
      <c r="N225" s="160"/>
      <c r="O225" s="160"/>
      <c r="P225" s="160"/>
      <c r="Q225" s="160"/>
      <c r="R225" s="160"/>
      <c r="S225" s="160"/>
      <c r="T225" s="161"/>
      <c r="AT225" s="155" t="s">
        <v>144</v>
      </c>
      <c r="AU225" s="155" t="s">
        <v>85</v>
      </c>
      <c r="AV225" s="13" t="s">
        <v>85</v>
      </c>
      <c r="AW225" s="13" t="s">
        <v>32</v>
      </c>
      <c r="AX225" s="13" t="s">
        <v>76</v>
      </c>
      <c r="AY225" s="155" t="s">
        <v>120</v>
      </c>
    </row>
    <row r="226" spans="1:65" s="13" customFormat="1" x14ac:dyDescent="0.2">
      <c r="B226" s="153"/>
      <c r="D226" s="154" t="s">
        <v>144</v>
      </c>
      <c r="E226" s="155" t="s">
        <v>1</v>
      </c>
      <c r="F226" s="156" t="s">
        <v>352</v>
      </c>
      <c r="H226" s="157">
        <v>-3.9</v>
      </c>
      <c r="I226" s="158"/>
      <c r="L226" s="153"/>
      <c r="M226" s="159"/>
      <c r="N226" s="160"/>
      <c r="O226" s="160"/>
      <c r="P226" s="160"/>
      <c r="Q226" s="160"/>
      <c r="R226" s="160"/>
      <c r="S226" s="160"/>
      <c r="T226" s="161"/>
      <c r="AT226" s="155" t="s">
        <v>144</v>
      </c>
      <c r="AU226" s="155" t="s">
        <v>85</v>
      </c>
      <c r="AV226" s="13" t="s">
        <v>85</v>
      </c>
      <c r="AW226" s="13" t="s">
        <v>32</v>
      </c>
      <c r="AX226" s="13" t="s">
        <v>76</v>
      </c>
      <c r="AY226" s="155" t="s">
        <v>120</v>
      </c>
    </row>
    <row r="227" spans="1:65" s="13" customFormat="1" x14ac:dyDescent="0.2">
      <c r="B227" s="153"/>
      <c r="D227" s="154" t="s">
        <v>144</v>
      </c>
      <c r="E227" s="155" t="s">
        <v>1</v>
      </c>
      <c r="F227" s="156" t="s">
        <v>353</v>
      </c>
      <c r="H227" s="157">
        <v>-66.3</v>
      </c>
      <c r="I227" s="158"/>
      <c r="L227" s="153"/>
      <c r="M227" s="159"/>
      <c r="N227" s="160"/>
      <c r="O227" s="160"/>
      <c r="P227" s="160"/>
      <c r="Q227" s="160"/>
      <c r="R227" s="160"/>
      <c r="S227" s="160"/>
      <c r="T227" s="161"/>
      <c r="AT227" s="155" t="s">
        <v>144</v>
      </c>
      <c r="AU227" s="155" t="s">
        <v>85</v>
      </c>
      <c r="AV227" s="13" t="s">
        <v>85</v>
      </c>
      <c r="AW227" s="13" t="s">
        <v>32</v>
      </c>
      <c r="AX227" s="13" t="s">
        <v>76</v>
      </c>
      <c r="AY227" s="155" t="s">
        <v>120</v>
      </c>
    </row>
    <row r="228" spans="1:65" s="15" customFormat="1" x14ac:dyDescent="0.2">
      <c r="B228" s="169"/>
      <c r="D228" s="154" t="s">
        <v>144</v>
      </c>
      <c r="E228" s="170" t="s">
        <v>83</v>
      </c>
      <c r="F228" s="171" t="s">
        <v>167</v>
      </c>
      <c r="H228" s="172">
        <v>199.56</v>
      </c>
      <c r="I228" s="173"/>
      <c r="L228" s="169"/>
      <c r="M228" s="174"/>
      <c r="N228" s="175"/>
      <c r="O228" s="175"/>
      <c r="P228" s="175"/>
      <c r="Q228" s="175"/>
      <c r="R228" s="175"/>
      <c r="S228" s="175"/>
      <c r="T228" s="176"/>
      <c r="AT228" s="170" t="s">
        <v>144</v>
      </c>
      <c r="AU228" s="170" t="s">
        <v>85</v>
      </c>
      <c r="AV228" s="15" t="s">
        <v>127</v>
      </c>
      <c r="AW228" s="15" t="s">
        <v>32</v>
      </c>
      <c r="AX228" s="15" t="s">
        <v>81</v>
      </c>
      <c r="AY228" s="170" t="s">
        <v>120</v>
      </c>
    </row>
    <row r="229" spans="1:65" s="2" customFormat="1" ht="24.2" customHeight="1" x14ac:dyDescent="0.2">
      <c r="A229" s="32"/>
      <c r="B229" s="139"/>
      <c r="C229" s="140" t="s">
        <v>354</v>
      </c>
      <c r="D229" s="140" t="s">
        <v>122</v>
      </c>
      <c r="E229" s="141" t="s">
        <v>355</v>
      </c>
      <c r="F229" s="142" t="s">
        <v>356</v>
      </c>
      <c r="G229" s="143" t="s">
        <v>338</v>
      </c>
      <c r="H229" s="144">
        <v>3791.64</v>
      </c>
      <c r="I229" s="145"/>
      <c r="J229" s="146">
        <f>ROUND(I229*H229,2)</f>
        <v>0</v>
      </c>
      <c r="K229" s="142" t="s">
        <v>126</v>
      </c>
      <c r="L229" s="33"/>
      <c r="M229" s="147" t="s">
        <v>1</v>
      </c>
      <c r="N229" s="148" t="s">
        <v>41</v>
      </c>
      <c r="O229" s="58"/>
      <c r="P229" s="149">
        <f>O229*H229</f>
        <v>0</v>
      </c>
      <c r="Q229" s="149">
        <v>0</v>
      </c>
      <c r="R229" s="149">
        <f>Q229*H229</f>
        <v>0</v>
      </c>
      <c r="S229" s="149">
        <v>0</v>
      </c>
      <c r="T229" s="150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1" t="s">
        <v>127</v>
      </c>
      <c r="AT229" s="151" t="s">
        <v>122</v>
      </c>
      <c r="AU229" s="151" t="s">
        <v>85</v>
      </c>
      <c r="AY229" s="17" t="s">
        <v>120</v>
      </c>
      <c r="BE229" s="152">
        <f>IF(N229="základní",J229,0)</f>
        <v>0</v>
      </c>
      <c r="BF229" s="152">
        <f>IF(N229="snížená",J229,0)</f>
        <v>0</v>
      </c>
      <c r="BG229" s="152">
        <f>IF(N229="zákl. přenesená",J229,0)</f>
        <v>0</v>
      </c>
      <c r="BH229" s="152">
        <f>IF(N229="sníž. přenesená",J229,0)</f>
        <v>0</v>
      </c>
      <c r="BI229" s="152">
        <f>IF(N229="nulová",J229,0)</f>
        <v>0</v>
      </c>
      <c r="BJ229" s="17" t="s">
        <v>81</v>
      </c>
      <c r="BK229" s="152">
        <f>ROUND(I229*H229,2)</f>
        <v>0</v>
      </c>
      <c r="BL229" s="17" t="s">
        <v>127</v>
      </c>
      <c r="BM229" s="151" t="s">
        <v>357</v>
      </c>
    </row>
    <row r="230" spans="1:65" s="13" customFormat="1" x14ac:dyDescent="0.2">
      <c r="B230" s="153"/>
      <c r="D230" s="154" t="s">
        <v>144</v>
      </c>
      <c r="E230" s="155" t="s">
        <v>1</v>
      </c>
      <c r="F230" s="156" t="s">
        <v>358</v>
      </c>
      <c r="H230" s="157">
        <v>3791.64</v>
      </c>
      <c r="I230" s="158"/>
      <c r="L230" s="153"/>
      <c r="M230" s="159"/>
      <c r="N230" s="160"/>
      <c r="O230" s="160"/>
      <c r="P230" s="160"/>
      <c r="Q230" s="160"/>
      <c r="R230" s="160"/>
      <c r="S230" s="160"/>
      <c r="T230" s="161"/>
      <c r="AT230" s="155" t="s">
        <v>144</v>
      </c>
      <c r="AU230" s="155" t="s">
        <v>85</v>
      </c>
      <c r="AV230" s="13" t="s">
        <v>85</v>
      </c>
      <c r="AW230" s="13" t="s">
        <v>32</v>
      </c>
      <c r="AX230" s="13" t="s">
        <v>81</v>
      </c>
      <c r="AY230" s="155" t="s">
        <v>120</v>
      </c>
    </row>
    <row r="231" spans="1:65" s="2" customFormat="1" ht="21.75" customHeight="1" x14ac:dyDescent="0.2">
      <c r="A231" s="32"/>
      <c r="B231" s="139"/>
      <c r="C231" s="140" t="s">
        <v>359</v>
      </c>
      <c r="D231" s="140" t="s">
        <v>122</v>
      </c>
      <c r="E231" s="141" t="s">
        <v>360</v>
      </c>
      <c r="F231" s="142" t="s">
        <v>361</v>
      </c>
      <c r="G231" s="143" t="s">
        <v>338</v>
      </c>
      <c r="H231" s="144">
        <v>72.180000000000007</v>
      </c>
      <c r="I231" s="145"/>
      <c r="J231" s="146">
        <f>ROUND(I231*H231,2)</f>
        <v>0</v>
      </c>
      <c r="K231" s="142" t="s">
        <v>126</v>
      </c>
      <c r="L231" s="33"/>
      <c r="M231" s="147" t="s">
        <v>1</v>
      </c>
      <c r="N231" s="148" t="s">
        <v>41</v>
      </c>
      <c r="O231" s="58"/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1" t="s">
        <v>127</v>
      </c>
      <c r="AT231" s="151" t="s">
        <v>122</v>
      </c>
      <c r="AU231" s="151" t="s">
        <v>85</v>
      </c>
      <c r="AY231" s="17" t="s">
        <v>120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17" t="s">
        <v>81</v>
      </c>
      <c r="BK231" s="152">
        <f>ROUND(I231*H231,2)</f>
        <v>0</v>
      </c>
      <c r="BL231" s="17" t="s">
        <v>127</v>
      </c>
      <c r="BM231" s="151" t="s">
        <v>362</v>
      </c>
    </row>
    <row r="232" spans="1:65" s="13" customFormat="1" x14ac:dyDescent="0.2">
      <c r="B232" s="153"/>
      <c r="D232" s="154" t="s">
        <v>144</v>
      </c>
      <c r="E232" s="155" t="s">
        <v>1</v>
      </c>
      <c r="F232" s="156" t="s">
        <v>363</v>
      </c>
      <c r="H232" s="157">
        <v>6.0250000000000004</v>
      </c>
      <c r="I232" s="158"/>
      <c r="L232" s="153"/>
      <c r="M232" s="159"/>
      <c r="N232" s="160"/>
      <c r="O232" s="160"/>
      <c r="P232" s="160"/>
      <c r="Q232" s="160"/>
      <c r="R232" s="160"/>
      <c r="S232" s="160"/>
      <c r="T232" s="161"/>
      <c r="AT232" s="155" t="s">
        <v>144</v>
      </c>
      <c r="AU232" s="155" t="s">
        <v>85</v>
      </c>
      <c r="AV232" s="13" t="s">
        <v>85</v>
      </c>
      <c r="AW232" s="13" t="s">
        <v>32</v>
      </c>
      <c r="AX232" s="13" t="s">
        <v>76</v>
      </c>
      <c r="AY232" s="155" t="s">
        <v>120</v>
      </c>
    </row>
    <row r="233" spans="1:65" s="13" customFormat="1" x14ac:dyDescent="0.2">
      <c r="B233" s="153"/>
      <c r="D233" s="154" t="s">
        <v>144</v>
      </c>
      <c r="E233" s="155" t="s">
        <v>1</v>
      </c>
      <c r="F233" s="156" t="s">
        <v>364</v>
      </c>
      <c r="H233" s="157">
        <v>33.005000000000003</v>
      </c>
      <c r="I233" s="158"/>
      <c r="L233" s="153"/>
      <c r="M233" s="159"/>
      <c r="N233" s="160"/>
      <c r="O233" s="160"/>
      <c r="P233" s="160"/>
      <c r="Q233" s="160"/>
      <c r="R233" s="160"/>
      <c r="S233" s="160"/>
      <c r="T233" s="161"/>
      <c r="AT233" s="155" t="s">
        <v>144</v>
      </c>
      <c r="AU233" s="155" t="s">
        <v>85</v>
      </c>
      <c r="AV233" s="13" t="s">
        <v>85</v>
      </c>
      <c r="AW233" s="13" t="s">
        <v>32</v>
      </c>
      <c r="AX233" s="13" t="s">
        <v>76</v>
      </c>
      <c r="AY233" s="155" t="s">
        <v>120</v>
      </c>
    </row>
    <row r="234" spans="1:65" s="13" customFormat="1" ht="22.5" x14ac:dyDescent="0.2">
      <c r="B234" s="153"/>
      <c r="D234" s="154" t="s">
        <v>144</v>
      </c>
      <c r="E234" s="155" t="s">
        <v>1</v>
      </c>
      <c r="F234" s="156" t="s">
        <v>365</v>
      </c>
      <c r="H234" s="157">
        <v>33.15</v>
      </c>
      <c r="I234" s="158"/>
      <c r="L234" s="153"/>
      <c r="M234" s="159"/>
      <c r="N234" s="160"/>
      <c r="O234" s="160"/>
      <c r="P234" s="160"/>
      <c r="Q234" s="160"/>
      <c r="R234" s="160"/>
      <c r="S234" s="160"/>
      <c r="T234" s="161"/>
      <c r="AT234" s="155" t="s">
        <v>144</v>
      </c>
      <c r="AU234" s="155" t="s">
        <v>85</v>
      </c>
      <c r="AV234" s="13" t="s">
        <v>85</v>
      </c>
      <c r="AW234" s="13" t="s">
        <v>32</v>
      </c>
      <c r="AX234" s="13" t="s">
        <v>76</v>
      </c>
      <c r="AY234" s="155" t="s">
        <v>120</v>
      </c>
    </row>
    <row r="235" spans="1:65" s="15" customFormat="1" x14ac:dyDescent="0.2">
      <c r="B235" s="169"/>
      <c r="D235" s="154" t="s">
        <v>144</v>
      </c>
      <c r="E235" s="170" t="s">
        <v>86</v>
      </c>
      <c r="F235" s="171" t="s">
        <v>167</v>
      </c>
      <c r="H235" s="172">
        <v>72.180000000000007</v>
      </c>
      <c r="I235" s="173"/>
      <c r="L235" s="169"/>
      <c r="M235" s="174"/>
      <c r="N235" s="175"/>
      <c r="O235" s="175"/>
      <c r="P235" s="175"/>
      <c r="Q235" s="175"/>
      <c r="R235" s="175"/>
      <c r="S235" s="175"/>
      <c r="T235" s="176"/>
      <c r="AT235" s="170" t="s">
        <v>144</v>
      </c>
      <c r="AU235" s="170" t="s">
        <v>85</v>
      </c>
      <c r="AV235" s="15" t="s">
        <v>127</v>
      </c>
      <c r="AW235" s="15" t="s">
        <v>32</v>
      </c>
      <c r="AX235" s="15" t="s">
        <v>81</v>
      </c>
      <c r="AY235" s="170" t="s">
        <v>120</v>
      </c>
    </row>
    <row r="236" spans="1:65" s="2" customFormat="1" ht="24.2" customHeight="1" x14ac:dyDescent="0.2">
      <c r="A236" s="32"/>
      <c r="B236" s="139"/>
      <c r="C236" s="140" t="s">
        <v>366</v>
      </c>
      <c r="D236" s="140" t="s">
        <v>122</v>
      </c>
      <c r="E236" s="141" t="s">
        <v>367</v>
      </c>
      <c r="F236" s="142" t="s">
        <v>368</v>
      </c>
      <c r="G236" s="143" t="s">
        <v>338</v>
      </c>
      <c r="H236" s="144">
        <v>1371.42</v>
      </c>
      <c r="I236" s="145"/>
      <c r="J236" s="146">
        <f>ROUND(I236*H236,2)</f>
        <v>0</v>
      </c>
      <c r="K236" s="142" t="s">
        <v>126</v>
      </c>
      <c r="L236" s="33"/>
      <c r="M236" s="147" t="s">
        <v>1</v>
      </c>
      <c r="N236" s="148" t="s">
        <v>41</v>
      </c>
      <c r="O236" s="58"/>
      <c r="P236" s="149">
        <f>O236*H236</f>
        <v>0</v>
      </c>
      <c r="Q236" s="149">
        <v>0</v>
      </c>
      <c r="R236" s="149">
        <f>Q236*H236</f>
        <v>0</v>
      </c>
      <c r="S236" s="149">
        <v>0</v>
      </c>
      <c r="T236" s="150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1" t="s">
        <v>127</v>
      </c>
      <c r="AT236" s="151" t="s">
        <v>122</v>
      </c>
      <c r="AU236" s="151" t="s">
        <v>85</v>
      </c>
      <c r="AY236" s="17" t="s">
        <v>120</v>
      </c>
      <c r="BE236" s="152">
        <f>IF(N236="základní",J236,0)</f>
        <v>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17" t="s">
        <v>81</v>
      </c>
      <c r="BK236" s="152">
        <f>ROUND(I236*H236,2)</f>
        <v>0</v>
      </c>
      <c r="BL236" s="17" t="s">
        <v>127</v>
      </c>
      <c r="BM236" s="151" t="s">
        <v>369</v>
      </c>
    </row>
    <row r="237" spans="1:65" s="13" customFormat="1" x14ac:dyDescent="0.2">
      <c r="B237" s="153"/>
      <c r="D237" s="154" t="s">
        <v>144</v>
      </c>
      <c r="E237" s="155" t="s">
        <v>1</v>
      </c>
      <c r="F237" s="156" t="s">
        <v>370</v>
      </c>
      <c r="H237" s="157">
        <v>1371.42</v>
      </c>
      <c r="I237" s="158"/>
      <c r="L237" s="153"/>
      <c r="M237" s="159"/>
      <c r="N237" s="160"/>
      <c r="O237" s="160"/>
      <c r="P237" s="160"/>
      <c r="Q237" s="160"/>
      <c r="R237" s="160"/>
      <c r="S237" s="160"/>
      <c r="T237" s="161"/>
      <c r="AT237" s="155" t="s">
        <v>144</v>
      </c>
      <c r="AU237" s="155" t="s">
        <v>85</v>
      </c>
      <c r="AV237" s="13" t="s">
        <v>85</v>
      </c>
      <c r="AW237" s="13" t="s">
        <v>32</v>
      </c>
      <c r="AX237" s="13" t="s">
        <v>81</v>
      </c>
      <c r="AY237" s="155" t="s">
        <v>120</v>
      </c>
    </row>
    <row r="238" spans="1:65" s="2" customFormat="1" ht="24.2" customHeight="1" x14ac:dyDescent="0.2">
      <c r="A238" s="32"/>
      <c r="B238" s="139"/>
      <c r="C238" s="140" t="s">
        <v>371</v>
      </c>
      <c r="D238" s="140" t="s">
        <v>122</v>
      </c>
      <c r="E238" s="141" t="s">
        <v>372</v>
      </c>
      <c r="F238" s="142" t="s">
        <v>373</v>
      </c>
      <c r="G238" s="143" t="s">
        <v>338</v>
      </c>
      <c r="H238" s="144">
        <v>341.94</v>
      </c>
      <c r="I238" s="145"/>
      <c r="J238" s="146">
        <f>ROUND(I238*H238,2)</f>
        <v>0</v>
      </c>
      <c r="K238" s="142" t="s">
        <v>126</v>
      </c>
      <c r="L238" s="33"/>
      <c r="M238" s="147" t="s">
        <v>1</v>
      </c>
      <c r="N238" s="148" t="s">
        <v>41</v>
      </c>
      <c r="O238" s="58"/>
      <c r="P238" s="149">
        <f>O238*H238</f>
        <v>0</v>
      </c>
      <c r="Q238" s="149">
        <v>0</v>
      </c>
      <c r="R238" s="149">
        <f>Q238*H238</f>
        <v>0</v>
      </c>
      <c r="S238" s="149">
        <v>0</v>
      </c>
      <c r="T238" s="150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1" t="s">
        <v>127</v>
      </c>
      <c r="AT238" s="151" t="s">
        <v>122</v>
      </c>
      <c r="AU238" s="151" t="s">
        <v>85</v>
      </c>
      <c r="AY238" s="17" t="s">
        <v>120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7" t="s">
        <v>81</v>
      </c>
      <c r="BK238" s="152">
        <f>ROUND(I238*H238,2)</f>
        <v>0</v>
      </c>
      <c r="BL238" s="17" t="s">
        <v>127</v>
      </c>
      <c r="BM238" s="151" t="s">
        <v>374</v>
      </c>
    </row>
    <row r="239" spans="1:65" s="2" customFormat="1" ht="24.2" customHeight="1" x14ac:dyDescent="0.2">
      <c r="A239" s="32"/>
      <c r="B239" s="139"/>
      <c r="C239" s="140" t="s">
        <v>375</v>
      </c>
      <c r="D239" s="140" t="s">
        <v>122</v>
      </c>
      <c r="E239" s="141" t="s">
        <v>376</v>
      </c>
      <c r="F239" s="142" t="s">
        <v>377</v>
      </c>
      <c r="G239" s="143" t="s">
        <v>338</v>
      </c>
      <c r="H239" s="144">
        <v>70.2</v>
      </c>
      <c r="I239" s="145"/>
      <c r="J239" s="146">
        <f>ROUND(I239*H239,2)</f>
        <v>0</v>
      </c>
      <c r="K239" s="142" t="s">
        <v>126</v>
      </c>
      <c r="L239" s="33"/>
      <c r="M239" s="147" t="s">
        <v>1</v>
      </c>
      <c r="N239" s="148" t="s">
        <v>41</v>
      </c>
      <c r="O239" s="58"/>
      <c r="P239" s="149">
        <f>O239*H239</f>
        <v>0</v>
      </c>
      <c r="Q239" s="149">
        <v>0</v>
      </c>
      <c r="R239" s="149">
        <f>Q239*H239</f>
        <v>0</v>
      </c>
      <c r="S239" s="149">
        <v>0</v>
      </c>
      <c r="T239" s="150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1" t="s">
        <v>127</v>
      </c>
      <c r="AT239" s="151" t="s">
        <v>122</v>
      </c>
      <c r="AU239" s="151" t="s">
        <v>85</v>
      </c>
      <c r="AY239" s="17" t="s">
        <v>120</v>
      </c>
      <c r="BE239" s="152">
        <f>IF(N239="základní",J239,0)</f>
        <v>0</v>
      </c>
      <c r="BF239" s="152">
        <f>IF(N239="snížená",J239,0)</f>
        <v>0</v>
      </c>
      <c r="BG239" s="152">
        <f>IF(N239="zákl. přenesená",J239,0)</f>
        <v>0</v>
      </c>
      <c r="BH239" s="152">
        <f>IF(N239="sníž. přenesená",J239,0)</f>
        <v>0</v>
      </c>
      <c r="BI239" s="152">
        <f>IF(N239="nulová",J239,0)</f>
        <v>0</v>
      </c>
      <c r="BJ239" s="17" t="s">
        <v>81</v>
      </c>
      <c r="BK239" s="152">
        <f>ROUND(I239*H239,2)</f>
        <v>0</v>
      </c>
      <c r="BL239" s="17" t="s">
        <v>127</v>
      </c>
      <c r="BM239" s="151" t="s">
        <v>378</v>
      </c>
    </row>
    <row r="240" spans="1:65" s="13" customFormat="1" x14ac:dyDescent="0.2">
      <c r="B240" s="153"/>
      <c r="D240" s="154" t="s">
        <v>144</v>
      </c>
      <c r="E240" s="155" t="s">
        <v>1</v>
      </c>
      <c r="F240" s="156" t="s">
        <v>340</v>
      </c>
      <c r="H240" s="157">
        <v>3.9</v>
      </c>
      <c r="I240" s="158"/>
      <c r="L240" s="153"/>
      <c r="M240" s="159"/>
      <c r="N240" s="160"/>
      <c r="O240" s="160"/>
      <c r="P240" s="160"/>
      <c r="Q240" s="160"/>
      <c r="R240" s="160"/>
      <c r="S240" s="160"/>
      <c r="T240" s="161"/>
      <c r="AT240" s="155" t="s">
        <v>144</v>
      </c>
      <c r="AU240" s="155" t="s">
        <v>85</v>
      </c>
      <c r="AV240" s="13" t="s">
        <v>85</v>
      </c>
      <c r="AW240" s="13" t="s">
        <v>32</v>
      </c>
      <c r="AX240" s="13" t="s">
        <v>76</v>
      </c>
      <c r="AY240" s="155" t="s">
        <v>120</v>
      </c>
    </row>
    <row r="241" spans="1:65" s="13" customFormat="1" x14ac:dyDescent="0.2">
      <c r="B241" s="153"/>
      <c r="D241" s="154" t="s">
        <v>144</v>
      </c>
      <c r="E241" s="155" t="s">
        <v>1</v>
      </c>
      <c r="F241" s="156" t="s">
        <v>341</v>
      </c>
      <c r="H241" s="157">
        <v>66.3</v>
      </c>
      <c r="I241" s="158"/>
      <c r="L241" s="153"/>
      <c r="M241" s="159"/>
      <c r="N241" s="160"/>
      <c r="O241" s="160"/>
      <c r="P241" s="160"/>
      <c r="Q241" s="160"/>
      <c r="R241" s="160"/>
      <c r="S241" s="160"/>
      <c r="T241" s="161"/>
      <c r="AT241" s="155" t="s">
        <v>144</v>
      </c>
      <c r="AU241" s="155" t="s">
        <v>85</v>
      </c>
      <c r="AV241" s="13" t="s">
        <v>85</v>
      </c>
      <c r="AW241" s="13" t="s">
        <v>32</v>
      </c>
      <c r="AX241" s="13" t="s">
        <v>76</v>
      </c>
      <c r="AY241" s="155" t="s">
        <v>120</v>
      </c>
    </row>
    <row r="242" spans="1:65" s="15" customFormat="1" x14ac:dyDescent="0.2">
      <c r="B242" s="169"/>
      <c r="D242" s="154" t="s">
        <v>144</v>
      </c>
      <c r="E242" s="170" t="s">
        <v>1</v>
      </c>
      <c r="F242" s="171" t="s">
        <v>167</v>
      </c>
      <c r="H242" s="172">
        <v>70.2</v>
      </c>
      <c r="I242" s="173"/>
      <c r="L242" s="169"/>
      <c r="M242" s="174"/>
      <c r="N242" s="175"/>
      <c r="O242" s="175"/>
      <c r="P242" s="175"/>
      <c r="Q242" s="175"/>
      <c r="R242" s="175"/>
      <c r="S242" s="175"/>
      <c r="T242" s="176"/>
      <c r="AT242" s="170" t="s">
        <v>144</v>
      </c>
      <c r="AU242" s="170" t="s">
        <v>85</v>
      </c>
      <c r="AV242" s="15" t="s">
        <v>127</v>
      </c>
      <c r="AW242" s="15" t="s">
        <v>32</v>
      </c>
      <c r="AX242" s="15" t="s">
        <v>81</v>
      </c>
      <c r="AY242" s="170" t="s">
        <v>120</v>
      </c>
    </row>
    <row r="243" spans="1:65" s="2" customFormat="1" ht="24.2" customHeight="1" x14ac:dyDescent="0.2">
      <c r="A243" s="32"/>
      <c r="B243" s="139"/>
      <c r="C243" s="140" t="s">
        <v>379</v>
      </c>
      <c r="D243" s="140" t="s">
        <v>122</v>
      </c>
      <c r="E243" s="141" t="s">
        <v>376</v>
      </c>
      <c r="F243" s="142" t="s">
        <v>377</v>
      </c>
      <c r="G243" s="143" t="s">
        <v>338</v>
      </c>
      <c r="H243" s="144">
        <v>46.92</v>
      </c>
      <c r="I243" s="145"/>
      <c r="J243" s="146">
        <f>ROUND(I243*H243,2)</f>
        <v>0</v>
      </c>
      <c r="K243" s="142" t="s">
        <v>126</v>
      </c>
      <c r="L243" s="33"/>
      <c r="M243" s="147" t="s">
        <v>1</v>
      </c>
      <c r="N243" s="148" t="s">
        <v>41</v>
      </c>
      <c r="O243" s="58"/>
      <c r="P243" s="149">
        <f>O243*H243</f>
        <v>0</v>
      </c>
      <c r="Q243" s="149">
        <v>0</v>
      </c>
      <c r="R243" s="149">
        <f>Q243*H243</f>
        <v>0</v>
      </c>
      <c r="S243" s="149">
        <v>0</v>
      </c>
      <c r="T243" s="150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1" t="s">
        <v>127</v>
      </c>
      <c r="AT243" s="151" t="s">
        <v>122</v>
      </c>
      <c r="AU243" s="151" t="s">
        <v>85</v>
      </c>
      <c r="AY243" s="17" t="s">
        <v>120</v>
      </c>
      <c r="BE243" s="152">
        <f>IF(N243="základní",J243,0)</f>
        <v>0</v>
      </c>
      <c r="BF243" s="152">
        <f>IF(N243="snížená",J243,0)</f>
        <v>0</v>
      </c>
      <c r="BG243" s="152">
        <f>IF(N243="zákl. přenesená",J243,0)</f>
        <v>0</v>
      </c>
      <c r="BH243" s="152">
        <f>IF(N243="sníž. přenesená",J243,0)</f>
        <v>0</v>
      </c>
      <c r="BI243" s="152">
        <f>IF(N243="nulová",J243,0)</f>
        <v>0</v>
      </c>
      <c r="BJ243" s="17" t="s">
        <v>81</v>
      </c>
      <c r="BK243" s="152">
        <f>ROUND(I243*H243,2)</f>
        <v>0</v>
      </c>
      <c r="BL243" s="17" t="s">
        <v>127</v>
      </c>
      <c r="BM243" s="151" t="s">
        <v>380</v>
      </c>
    </row>
    <row r="244" spans="1:65" s="14" customFormat="1" x14ac:dyDescent="0.2">
      <c r="B244" s="162"/>
      <c r="D244" s="154" t="s">
        <v>144</v>
      </c>
      <c r="E244" s="163" t="s">
        <v>1</v>
      </c>
      <c r="F244" s="164" t="s">
        <v>344</v>
      </c>
      <c r="H244" s="163" t="s">
        <v>1</v>
      </c>
      <c r="I244" s="165"/>
      <c r="L244" s="162"/>
      <c r="M244" s="166"/>
      <c r="N244" s="167"/>
      <c r="O244" s="167"/>
      <c r="P244" s="167"/>
      <c r="Q244" s="167"/>
      <c r="R244" s="167"/>
      <c r="S244" s="167"/>
      <c r="T244" s="168"/>
      <c r="AT244" s="163" t="s">
        <v>144</v>
      </c>
      <c r="AU244" s="163" t="s">
        <v>85</v>
      </c>
      <c r="AV244" s="14" t="s">
        <v>81</v>
      </c>
      <c r="AW244" s="14" t="s">
        <v>32</v>
      </c>
      <c r="AX244" s="14" t="s">
        <v>76</v>
      </c>
      <c r="AY244" s="163" t="s">
        <v>120</v>
      </c>
    </row>
    <row r="245" spans="1:65" s="13" customFormat="1" x14ac:dyDescent="0.2">
      <c r="B245" s="153"/>
      <c r="D245" s="154" t="s">
        <v>144</v>
      </c>
      <c r="E245" s="155" t="s">
        <v>1</v>
      </c>
      <c r="F245" s="156" t="s">
        <v>345</v>
      </c>
      <c r="H245" s="157">
        <v>46.92</v>
      </c>
      <c r="I245" s="158"/>
      <c r="L245" s="153"/>
      <c r="M245" s="159"/>
      <c r="N245" s="160"/>
      <c r="O245" s="160"/>
      <c r="P245" s="160"/>
      <c r="Q245" s="160"/>
      <c r="R245" s="160"/>
      <c r="S245" s="160"/>
      <c r="T245" s="161"/>
      <c r="AT245" s="155" t="s">
        <v>144</v>
      </c>
      <c r="AU245" s="155" t="s">
        <v>85</v>
      </c>
      <c r="AV245" s="13" t="s">
        <v>85</v>
      </c>
      <c r="AW245" s="13" t="s">
        <v>32</v>
      </c>
      <c r="AX245" s="13" t="s">
        <v>81</v>
      </c>
      <c r="AY245" s="155" t="s">
        <v>120</v>
      </c>
    </row>
    <row r="246" spans="1:65" s="2" customFormat="1" ht="37.9" customHeight="1" x14ac:dyDescent="0.2">
      <c r="A246" s="32"/>
      <c r="B246" s="139"/>
      <c r="C246" s="140" t="s">
        <v>381</v>
      </c>
      <c r="D246" s="140" t="s">
        <v>122</v>
      </c>
      <c r="E246" s="141" t="s">
        <v>382</v>
      </c>
      <c r="F246" s="142" t="s">
        <v>383</v>
      </c>
      <c r="G246" s="143" t="s">
        <v>338</v>
      </c>
      <c r="H246" s="144">
        <v>72.180000000000007</v>
      </c>
      <c r="I246" s="145"/>
      <c r="J246" s="146">
        <f>ROUND(I246*H246,2)</f>
        <v>0</v>
      </c>
      <c r="K246" s="142" t="s">
        <v>126</v>
      </c>
      <c r="L246" s="33"/>
      <c r="M246" s="147" t="s">
        <v>1</v>
      </c>
      <c r="N246" s="148" t="s">
        <v>41</v>
      </c>
      <c r="O246" s="58"/>
      <c r="P246" s="149">
        <f>O246*H246</f>
        <v>0</v>
      </c>
      <c r="Q246" s="149">
        <v>0</v>
      </c>
      <c r="R246" s="149">
        <f>Q246*H246</f>
        <v>0</v>
      </c>
      <c r="S246" s="149">
        <v>0</v>
      </c>
      <c r="T246" s="150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1" t="s">
        <v>127</v>
      </c>
      <c r="AT246" s="151" t="s">
        <v>122</v>
      </c>
      <c r="AU246" s="151" t="s">
        <v>85</v>
      </c>
      <c r="AY246" s="17" t="s">
        <v>120</v>
      </c>
      <c r="BE246" s="152">
        <f>IF(N246="základní",J246,0)</f>
        <v>0</v>
      </c>
      <c r="BF246" s="152">
        <f>IF(N246="snížená",J246,0)</f>
        <v>0</v>
      </c>
      <c r="BG246" s="152">
        <f>IF(N246="zákl. přenesená",J246,0)</f>
        <v>0</v>
      </c>
      <c r="BH246" s="152">
        <f>IF(N246="sníž. přenesená",J246,0)</f>
        <v>0</v>
      </c>
      <c r="BI246" s="152">
        <f>IF(N246="nulová",J246,0)</f>
        <v>0</v>
      </c>
      <c r="BJ246" s="17" t="s">
        <v>81</v>
      </c>
      <c r="BK246" s="152">
        <f>ROUND(I246*H246,2)</f>
        <v>0</v>
      </c>
      <c r="BL246" s="17" t="s">
        <v>127</v>
      </c>
      <c r="BM246" s="151" t="s">
        <v>384</v>
      </c>
    </row>
    <row r="247" spans="1:65" s="13" customFormat="1" x14ac:dyDescent="0.2">
      <c r="B247" s="153"/>
      <c r="D247" s="154" t="s">
        <v>144</v>
      </c>
      <c r="E247" s="155" t="s">
        <v>1</v>
      </c>
      <c r="F247" s="156" t="s">
        <v>86</v>
      </c>
      <c r="H247" s="157">
        <v>72.180000000000007</v>
      </c>
      <c r="I247" s="158"/>
      <c r="L247" s="153"/>
      <c r="M247" s="159"/>
      <c r="N247" s="160"/>
      <c r="O247" s="160"/>
      <c r="P247" s="160"/>
      <c r="Q247" s="160"/>
      <c r="R247" s="160"/>
      <c r="S247" s="160"/>
      <c r="T247" s="161"/>
      <c r="AT247" s="155" t="s">
        <v>144</v>
      </c>
      <c r="AU247" s="155" t="s">
        <v>85</v>
      </c>
      <c r="AV247" s="13" t="s">
        <v>85</v>
      </c>
      <c r="AW247" s="13" t="s">
        <v>32</v>
      </c>
      <c r="AX247" s="13" t="s">
        <v>81</v>
      </c>
      <c r="AY247" s="155" t="s">
        <v>120</v>
      </c>
    </row>
    <row r="248" spans="1:65" s="2" customFormat="1" ht="44.25" customHeight="1" x14ac:dyDescent="0.2">
      <c r="A248" s="32"/>
      <c r="B248" s="139"/>
      <c r="C248" s="140" t="s">
        <v>385</v>
      </c>
      <c r="D248" s="140" t="s">
        <v>122</v>
      </c>
      <c r="E248" s="141" t="s">
        <v>386</v>
      </c>
      <c r="F248" s="142" t="s">
        <v>387</v>
      </c>
      <c r="G248" s="143" t="s">
        <v>338</v>
      </c>
      <c r="H248" s="144">
        <v>199.56</v>
      </c>
      <c r="I248" s="145"/>
      <c r="J248" s="146">
        <f>ROUND(I248*H248,2)</f>
        <v>0</v>
      </c>
      <c r="K248" s="142" t="s">
        <v>126</v>
      </c>
      <c r="L248" s="33"/>
      <c r="M248" s="147" t="s">
        <v>1</v>
      </c>
      <c r="N248" s="148" t="s">
        <v>41</v>
      </c>
      <c r="O248" s="58"/>
      <c r="P248" s="149">
        <f>O248*H248</f>
        <v>0</v>
      </c>
      <c r="Q248" s="149">
        <v>0</v>
      </c>
      <c r="R248" s="149">
        <f>Q248*H248</f>
        <v>0</v>
      </c>
      <c r="S248" s="149">
        <v>0</v>
      </c>
      <c r="T248" s="150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1" t="s">
        <v>127</v>
      </c>
      <c r="AT248" s="151" t="s">
        <v>122</v>
      </c>
      <c r="AU248" s="151" t="s">
        <v>85</v>
      </c>
      <c r="AY248" s="17" t="s">
        <v>120</v>
      </c>
      <c r="BE248" s="152">
        <f>IF(N248="základní",J248,0)</f>
        <v>0</v>
      </c>
      <c r="BF248" s="152">
        <f>IF(N248="snížená",J248,0)</f>
        <v>0</v>
      </c>
      <c r="BG248" s="152">
        <f>IF(N248="zákl. přenesená",J248,0)</f>
        <v>0</v>
      </c>
      <c r="BH248" s="152">
        <f>IF(N248="sníž. přenesená",J248,0)</f>
        <v>0</v>
      </c>
      <c r="BI248" s="152">
        <f>IF(N248="nulová",J248,0)</f>
        <v>0</v>
      </c>
      <c r="BJ248" s="17" t="s">
        <v>81</v>
      </c>
      <c r="BK248" s="152">
        <f>ROUND(I248*H248,2)</f>
        <v>0</v>
      </c>
      <c r="BL248" s="17" t="s">
        <v>127</v>
      </c>
      <c r="BM248" s="151" t="s">
        <v>388</v>
      </c>
    </row>
    <row r="249" spans="1:65" s="13" customFormat="1" x14ac:dyDescent="0.2">
      <c r="B249" s="153"/>
      <c r="D249" s="154" t="s">
        <v>144</v>
      </c>
      <c r="E249" s="155" t="s">
        <v>1</v>
      </c>
      <c r="F249" s="156" t="s">
        <v>83</v>
      </c>
      <c r="H249" s="157">
        <v>199.56</v>
      </c>
      <c r="I249" s="158"/>
      <c r="L249" s="153"/>
      <c r="M249" s="159"/>
      <c r="N249" s="160"/>
      <c r="O249" s="160"/>
      <c r="P249" s="160"/>
      <c r="Q249" s="160"/>
      <c r="R249" s="160"/>
      <c r="S249" s="160"/>
      <c r="T249" s="161"/>
      <c r="AT249" s="155" t="s">
        <v>144</v>
      </c>
      <c r="AU249" s="155" t="s">
        <v>85</v>
      </c>
      <c r="AV249" s="13" t="s">
        <v>85</v>
      </c>
      <c r="AW249" s="13" t="s">
        <v>32</v>
      </c>
      <c r="AX249" s="13" t="s">
        <v>81</v>
      </c>
      <c r="AY249" s="155" t="s">
        <v>120</v>
      </c>
    </row>
    <row r="250" spans="1:65" s="12" customFormat="1" ht="22.9" customHeight="1" x14ac:dyDescent="0.2">
      <c r="B250" s="126"/>
      <c r="D250" s="127" t="s">
        <v>75</v>
      </c>
      <c r="E250" s="137" t="s">
        <v>389</v>
      </c>
      <c r="F250" s="137" t="s">
        <v>390</v>
      </c>
      <c r="I250" s="129"/>
      <c r="J250" s="138">
        <f>BK250</f>
        <v>0</v>
      </c>
      <c r="L250" s="126"/>
      <c r="M250" s="131"/>
      <c r="N250" s="132"/>
      <c r="O250" s="132"/>
      <c r="P250" s="133">
        <f>P251</f>
        <v>0</v>
      </c>
      <c r="Q250" s="132"/>
      <c r="R250" s="133">
        <f>R251</f>
        <v>0</v>
      </c>
      <c r="S250" s="132"/>
      <c r="T250" s="134">
        <f>T251</f>
        <v>0</v>
      </c>
      <c r="AR250" s="127" t="s">
        <v>81</v>
      </c>
      <c r="AT250" s="135" t="s">
        <v>75</v>
      </c>
      <c r="AU250" s="135" t="s">
        <v>81</v>
      </c>
      <c r="AY250" s="127" t="s">
        <v>120</v>
      </c>
      <c r="BK250" s="136">
        <f>BK251</f>
        <v>0</v>
      </c>
    </row>
    <row r="251" spans="1:65" s="2" customFormat="1" ht="24.2" customHeight="1" x14ac:dyDescent="0.2">
      <c r="A251" s="32"/>
      <c r="B251" s="139"/>
      <c r="C251" s="140" t="s">
        <v>391</v>
      </c>
      <c r="D251" s="140" t="s">
        <v>122</v>
      </c>
      <c r="E251" s="141" t="s">
        <v>392</v>
      </c>
      <c r="F251" s="142" t="s">
        <v>393</v>
      </c>
      <c r="G251" s="143" t="s">
        <v>338</v>
      </c>
      <c r="H251" s="144">
        <v>389.82799999999997</v>
      </c>
      <c r="I251" s="145"/>
      <c r="J251" s="146">
        <f>ROUND(I251*H251,2)</f>
        <v>0</v>
      </c>
      <c r="K251" s="142" t="s">
        <v>126</v>
      </c>
      <c r="L251" s="33"/>
      <c r="M251" s="147" t="s">
        <v>1</v>
      </c>
      <c r="N251" s="148" t="s">
        <v>41</v>
      </c>
      <c r="O251" s="58"/>
      <c r="P251" s="149">
        <f>O251*H251</f>
        <v>0</v>
      </c>
      <c r="Q251" s="149">
        <v>0</v>
      </c>
      <c r="R251" s="149">
        <f>Q251*H251</f>
        <v>0</v>
      </c>
      <c r="S251" s="149">
        <v>0</v>
      </c>
      <c r="T251" s="150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1" t="s">
        <v>127</v>
      </c>
      <c r="AT251" s="151" t="s">
        <v>122</v>
      </c>
      <c r="AU251" s="151" t="s">
        <v>85</v>
      </c>
      <c r="AY251" s="17" t="s">
        <v>120</v>
      </c>
      <c r="BE251" s="152">
        <f>IF(N251="základní",J251,0)</f>
        <v>0</v>
      </c>
      <c r="BF251" s="152">
        <f>IF(N251="snížená",J251,0)</f>
        <v>0</v>
      </c>
      <c r="BG251" s="152">
        <f>IF(N251="zákl. přenesená",J251,0)</f>
        <v>0</v>
      </c>
      <c r="BH251" s="152">
        <f>IF(N251="sníž. přenesená",J251,0)</f>
        <v>0</v>
      </c>
      <c r="BI251" s="152">
        <f>IF(N251="nulová",J251,0)</f>
        <v>0</v>
      </c>
      <c r="BJ251" s="17" t="s">
        <v>81</v>
      </c>
      <c r="BK251" s="152">
        <f>ROUND(I251*H251,2)</f>
        <v>0</v>
      </c>
      <c r="BL251" s="17" t="s">
        <v>127</v>
      </c>
      <c r="BM251" s="151" t="s">
        <v>394</v>
      </c>
    </row>
    <row r="252" spans="1:65" s="12" customFormat="1" ht="25.9" customHeight="1" x14ac:dyDescent="0.2">
      <c r="B252" s="126"/>
      <c r="D252" s="127" t="s">
        <v>75</v>
      </c>
      <c r="E252" s="128" t="s">
        <v>395</v>
      </c>
      <c r="F252" s="128" t="s">
        <v>396</v>
      </c>
      <c r="I252" s="129"/>
      <c r="J252" s="130">
        <f>BK252</f>
        <v>0</v>
      </c>
      <c r="L252" s="126"/>
      <c r="M252" s="131"/>
      <c r="N252" s="132"/>
      <c r="O252" s="132"/>
      <c r="P252" s="133">
        <f>P253+P256+P258</f>
        <v>0</v>
      </c>
      <c r="Q252" s="132"/>
      <c r="R252" s="133">
        <f>R253+R256+R258</f>
        <v>0</v>
      </c>
      <c r="S252" s="132"/>
      <c r="T252" s="134">
        <f>T253+T256+T258</f>
        <v>0</v>
      </c>
      <c r="AR252" s="127" t="s">
        <v>139</v>
      </c>
      <c r="AT252" s="135" t="s">
        <v>75</v>
      </c>
      <c r="AU252" s="135" t="s">
        <v>76</v>
      </c>
      <c r="AY252" s="127" t="s">
        <v>120</v>
      </c>
      <c r="BK252" s="136">
        <f>BK253+BK256+BK258</f>
        <v>0</v>
      </c>
    </row>
    <row r="253" spans="1:65" s="12" customFormat="1" ht="22.9" customHeight="1" x14ac:dyDescent="0.2">
      <c r="B253" s="126"/>
      <c r="D253" s="127" t="s">
        <v>75</v>
      </c>
      <c r="E253" s="137" t="s">
        <v>397</v>
      </c>
      <c r="F253" s="137" t="s">
        <v>398</v>
      </c>
      <c r="I253" s="129"/>
      <c r="J253" s="138">
        <f>BK253</f>
        <v>0</v>
      </c>
      <c r="L253" s="126"/>
      <c r="M253" s="131"/>
      <c r="N253" s="132"/>
      <c r="O253" s="132"/>
      <c r="P253" s="133">
        <f>SUM(P254:P255)</f>
        <v>0</v>
      </c>
      <c r="Q253" s="132"/>
      <c r="R253" s="133">
        <f>SUM(R254:R255)</f>
        <v>0</v>
      </c>
      <c r="S253" s="132"/>
      <c r="T253" s="134">
        <f>SUM(T254:T255)</f>
        <v>0</v>
      </c>
      <c r="AR253" s="127" t="s">
        <v>139</v>
      </c>
      <c r="AT253" s="135" t="s">
        <v>75</v>
      </c>
      <c r="AU253" s="135" t="s">
        <v>81</v>
      </c>
      <c r="AY253" s="127" t="s">
        <v>120</v>
      </c>
      <c r="BK253" s="136">
        <f>SUM(BK254:BK255)</f>
        <v>0</v>
      </c>
    </row>
    <row r="254" spans="1:65" s="2" customFormat="1" ht="16.5" customHeight="1" x14ac:dyDescent="0.2">
      <c r="A254" s="32"/>
      <c r="B254" s="139"/>
      <c r="C254" s="140" t="s">
        <v>399</v>
      </c>
      <c r="D254" s="140" t="s">
        <v>122</v>
      </c>
      <c r="E254" s="141" t="s">
        <v>400</v>
      </c>
      <c r="F254" s="142" t="s">
        <v>401</v>
      </c>
      <c r="G254" s="143" t="s">
        <v>402</v>
      </c>
      <c r="H254" s="144">
        <v>1</v>
      </c>
      <c r="I254" s="145"/>
      <c r="J254" s="146">
        <f>ROUND(I254*H254,2)</f>
        <v>0</v>
      </c>
      <c r="K254" s="142" t="s">
        <v>126</v>
      </c>
      <c r="L254" s="33"/>
      <c r="M254" s="147" t="s">
        <v>1</v>
      </c>
      <c r="N254" s="148" t="s">
        <v>41</v>
      </c>
      <c r="O254" s="58"/>
      <c r="P254" s="149">
        <f>O254*H254</f>
        <v>0</v>
      </c>
      <c r="Q254" s="149">
        <v>0</v>
      </c>
      <c r="R254" s="149">
        <f>Q254*H254</f>
        <v>0</v>
      </c>
      <c r="S254" s="149">
        <v>0</v>
      </c>
      <c r="T254" s="150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1" t="s">
        <v>403</v>
      </c>
      <c r="AT254" s="151" t="s">
        <v>122</v>
      </c>
      <c r="AU254" s="151" t="s">
        <v>85</v>
      </c>
      <c r="AY254" s="17" t="s">
        <v>120</v>
      </c>
      <c r="BE254" s="152">
        <f>IF(N254="základní",J254,0)</f>
        <v>0</v>
      </c>
      <c r="BF254" s="152">
        <f>IF(N254="snížená",J254,0)</f>
        <v>0</v>
      </c>
      <c r="BG254" s="152">
        <f>IF(N254="zákl. přenesená",J254,0)</f>
        <v>0</v>
      </c>
      <c r="BH254" s="152">
        <f>IF(N254="sníž. přenesená",J254,0)</f>
        <v>0</v>
      </c>
      <c r="BI254" s="152">
        <f>IF(N254="nulová",J254,0)</f>
        <v>0</v>
      </c>
      <c r="BJ254" s="17" t="s">
        <v>81</v>
      </c>
      <c r="BK254" s="152">
        <f>ROUND(I254*H254,2)</f>
        <v>0</v>
      </c>
      <c r="BL254" s="17" t="s">
        <v>403</v>
      </c>
      <c r="BM254" s="151" t="s">
        <v>404</v>
      </c>
    </row>
    <row r="255" spans="1:65" s="2" customFormat="1" ht="16.5" customHeight="1" x14ac:dyDescent="0.2">
      <c r="A255" s="32"/>
      <c r="B255" s="139"/>
      <c r="C255" s="140" t="s">
        <v>405</v>
      </c>
      <c r="D255" s="140" t="s">
        <v>122</v>
      </c>
      <c r="E255" s="141" t="s">
        <v>406</v>
      </c>
      <c r="F255" s="142" t="s">
        <v>407</v>
      </c>
      <c r="G255" s="143" t="s">
        <v>402</v>
      </c>
      <c r="H255" s="144">
        <v>1</v>
      </c>
      <c r="I255" s="145"/>
      <c r="J255" s="146">
        <f>ROUND(I255*H255,2)</f>
        <v>0</v>
      </c>
      <c r="K255" s="142" t="s">
        <v>126</v>
      </c>
      <c r="L255" s="33"/>
      <c r="M255" s="147" t="s">
        <v>1</v>
      </c>
      <c r="N255" s="148" t="s">
        <v>41</v>
      </c>
      <c r="O255" s="58"/>
      <c r="P255" s="149">
        <f>O255*H255</f>
        <v>0</v>
      </c>
      <c r="Q255" s="149">
        <v>0</v>
      </c>
      <c r="R255" s="149">
        <f>Q255*H255</f>
        <v>0</v>
      </c>
      <c r="S255" s="149">
        <v>0</v>
      </c>
      <c r="T255" s="150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1" t="s">
        <v>403</v>
      </c>
      <c r="AT255" s="151" t="s">
        <v>122</v>
      </c>
      <c r="AU255" s="151" t="s">
        <v>85</v>
      </c>
      <c r="AY255" s="17" t="s">
        <v>120</v>
      </c>
      <c r="BE255" s="152">
        <f>IF(N255="základní",J255,0)</f>
        <v>0</v>
      </c>
      <c r="BF255" s="152">
        <f>IF(N255="snížená",J255,0)</f>
        <v>0</v>
      </c>
      <c r="BG255" s="152">
        <f>IF(N255="zákl. přenesená",J255,0)</f>
        <v>0</v>
      </c>
      <c r="BH255" s="152">
        <f>IF(N255="sníž. přenesená",J255,0)</f>
        <v>0</v>
      </c>
      <c r="BI255" s="152">
        <f>IF(N255="nulová",J255,0)</f>
        <v>0</v>
      </c>
      <c r="BJ255" s="17" t="s">
        <v>81</v>
      </c>
      <c r="BK255" s="152">
        <f>ROUND(I255*H255,2)</f>
        <v>0</v>
      </c>
      <c r="BL255" s="17" t="s">
        <v>403</v>
      </c>
      <c r="BM255" s="151" t="s">
        <v>408</v>
      </c>
    </row>
    <row r="256" spans="1:65" s="12" customFormat="1" ht="22.9" customHeight="1" x14ac:dyDescent="0.2">
      <c r="B256" s="126"/>
      <c r="D256" s="127" t="s">
        <v>75</v>
      </c>
      <c r="E256" s="137" t="s">
        <v>409</v>
      </c>
      <c r="F256" s="137" t="s">
        <v>410</v>
      </c>
      <c r="I256" s="129"/>
      <c r="J256" s="138">
        <f>BK256</f>
        <v>0</v>
      </c>
      <c r="L256" s="126"/>
      <c r="M256" s="131"/>
      <c r="N256" s="132"/>
      <c r="O256" s="132"/>
      <c r="P256" s="133">
        <f>P257</f>
        <v>0</v>
      </c>
      <c r="Q256" s="132"/>
      <c r="R256" s="133">
        <f>R257</f>
        <v>0</v>
      </c>
      <c r="S256" s="132"/>
      <c r="T256" s="134">
        <f>T257</f>
        <v>0</v>
      </c>
      <c r="AR256" s="127" t="s">
        <v>139</v>
      </c>
      <c r="AT256" s="135" t="s">
        <v>75</v>
      </c>
      <c r="AU256" s="135" t="s">
        <v>81</v>
      </c>
      <c r="AY256" s="127" t="s">
        <v>120</v>
      </c>
      <c r="BK256" s="136">
        <f>BK257</f>
        <v>0</v>
      </c>
    </row>
    <row r="257" spans="1:65" s="2" customFormat="1" ht="16.5" customHeight="1" x14ac:dyDescent="0.2">
      <c r="A257" s="32"/>
      <c r="B257" s="139"/>
      <c r="C257" s="140" t="s">
        <v>411</v>
      </c>
      <c r="D257" s="140" t="s">
        <v>122</v>
      </c>
      <c r="E257" s="141" t="s">
        <v>412</v>
      </c>
      <c r="F257" s="142" t="s">
        <v>410</v>
      </c>
      <c r="G257" s="143" t="s">
        <v>402</v>
      </c>
      <c r="H257" s="144">
        <v>1</v>
      </c>
      <c r="I257" s="145"/>
      <c r="J257" s="146">
        <f>ROUND(I257*H257,2)</f>
        <v>0</v>
      </c>
      <c r="K257" s="142" t="s">
        <v>126</v>
      </c>
      <c r="L257" s="33"/>
      <c r="M257" s="147" t="s">
        <v>1</v>
      </c>
      <c r="N257" s="148" t="s">
        <v>41</v>
      </c>
      <c r="O257" s="58"/>
      <c r="P257" s="149">
        <f>O257*H257</f>
        <v>0</v>
      </c>
      <c r="Q257" s="149">
        <v>0</v>
      </c>
      <c r="R257" s="149">
        <f>Q257*H257</f>
        <v>0</v>
      </c>
      <c r="S257" s="149">
        <v>0</v>
      </c>
      <c r="T257" s="150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1" t="s">
        <v>403</v>
      </c>
      <c r="AT257" s="151" t="s">
        <v>122</v>
      </c>
      <c r="AU257" s="151" t="s">
        <v>85</v>
      </c>
      <c r="AY257" s="17" t="s">
        <v>120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7" t="s">
        <v>81</v>
      </c>
      <c r="BK257" s="152">
        <f>ROUND(I257*H257,2)</f>
        <v>0</v>
      </c>
      <c r="BL257" s="17" t="s">
        <v>403</v>
      </c>
      <c r="BM257" s="151" t="s">
        <v>413</v>
      </c>
    </row>
    <row r="258" spans="1:65" s="12" customFormat="1" ht="22.9" customHeight="1" x14ac:dyDescent="0.2">
      <c r="B258" s="126"/>
      <c r="D258" s="127" t="s">
        <v>75</v>
      </c>
      <c r="E258" s="137" t="s">
        <v>414</v>
      </c>
      <c r="F258" s="137" t="s">
        <v>415</v>
      </c>
      <c r="I258" s="129"/>
      <c r="J258" s="138">
        <f>BK258</f>
        <v>0</v>
      </c>
      <c r="L258" s="126"/>
      <c r="M258" s="131"/>
      <c r="N258" s="132"/>
      <c r="O258" s="132"/>
      <c r="P258" s="133">
        <f>P259</f>
        <v>0</v>
      </c>
      <c r="Q258" s="132"/>
      <c r="R258" s="133">
        <f>R259</f>
        <v>0</v>
      </c>
      <c r="S258" s="132"/>
      <c r="T258" s="134">
        <f>T259</f>
        <v>0</v>
      </c>
      <c r="AR258" s="127" t="s">
        <v>139</v>
      </c>
      <c r="AT258" s="135" t="s">
        <v>75</v>
      </c>
      <c r="AU258" s="135" t="s">
        <v>81</v>
      </c>
      <c r="AY258" s="127" t="s">
        <v>120</v>
      </c>
      <c r="BK258" s="136">
        <f>BK259</f>
        <v>0</v>
      </c>
    </row>
    <row r="259" spans="1:65" s="2" customFormat="1" ht="16.5" customHeight="1" x14ac:dyDescent="0.2">
      <c r="A259" s="32"/>
      <c r="B259" s="139"/>
      <c r="C259" s="140" t="s">
        <v>416</v>
      </c>
      <c r="D259" s="140" t="s">
        <v>122</v>
      </c>
      <c r="E259" s="141" t="s">
        <v>417</v>
      </c>
      <c r="F259" s="142" t="s">
        <v>418</v>
      </c>
      <c r="G259" s="143" t="s">
        <v>402</v>
      </c>
      <c r="H259" s="144">
        <v>1</v>
      </c>
      <c r="I259" s="145"/>
      <c r="J259" s="146">
        <f>ROUND(I259*H259,2)</f>
        <v>0</v>
      </c>
      <c r="K259" s="142" t="s">
        <v>126</v>
      </c>
      <c r="L259" s="33"/>
      <c r="M259" s="187" t="s">
        <v>1</v>
      </c>
      <c r="N259" s="188" t="s">
        <v>41</v>
      </c>
      <c r="O259" s="189"/>
      <c r="P259" s="190">
        <f>O259*H259</f>
        <v>0</v>
      </c>
      <c r="Q259" s="190">
        <v>0</v>
      </c>
      <c r="R259" s="190">
        <f>Q259*H259</f>
        <v>0</v>
      </c>
      <c r="S259" s="190">
        <v>0</v>
      </c>
      <c r="T259" s="19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1" t="s">
        <v>403</v>
      </c>
      <c r="AT259" s="151" t="s">
        <v>122</v>
      </c>
      <c r="AU259" s="151" t="s">
        <v>85</v>
      </c>
      <c r="AY259" s="17" t="s">
        <v>120</v>
      </c>
      <c r="BE259" s="152">
        <f>IF(N259="základní",J259,0)</f>
        <v>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7" t="s">
        <v>81</v>
      </c>
      <c r="BK259" s="152">
        <f>ROUND(I259*H259,2)</f>
        <v>0</v>
      </c>
      <c r="BL259" s="17" t="s">
        <v>403</v>
      </c>
      <c r="BM259" s="151" t="s">
        <v>419</v>
      </c>
    </row>
    <row r="260" spans="1:65" s="2" customFormat="1" ht="6.95" customHeight="1" x14ac:dyDescent="0.2">
      <c r="A260" s="32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33"/>
      <c r="M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</row>
  </sheetData>
  <autoFilter ref="C122:K259"/>
  <mergeCells count="6">
    <mergeCell ref="E115:H11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18"/>
      <c r="C3" s="19"/>
      <c r="D3" s="19"/>
      <c r="E3" s="19"/>
      <c r="F3" s="19"/>
      <c r="G3" s="19"/>
      <c r="H3" s="20"/>
    </row>
    <row r="4" spans="1:8" s="1" customFormat="1" ht="24.95" customHeight="1" x14ac:dyDescent="0.2">
      <c r="B4" s="20"/>
      <c r="C4" s="21" t="s">
        <v>420</v>
      </c>
      <c r="H4" s="20"/>
    </row>
    <row r="5" spans="1:8" s="1" customFormat="1" ht="12" customHeight="1" x14ac:dyDescent="0.2">
      <c r="B5" s="20"/>
      <c r="C5" s="24" t="s">
        <v>13</v>
      </c>
      <c r="D5" s="235" t="s">
        <v>14</v>
      </c>
      <c r="E5" s="201"/>
      <c r="F5" s="201"/>
      <c r="H5" s="20"/>
    </row>
    <row r="6" spans="1:8" s="1" customFormat="1" ht="36.950000000000003" customHeight="1" x14ac:dyDescent="0.2">
      <c r="B6" s="20"/>
      <c r="C6" s="26" t="s">
        <v>16</v>
      </c>
      <c r="D6" s="232" t="s">
        <v>17</v>
      </c>
      <c r="E6" s="201"/>
      <c r="F6" s="201"/>
      <c r="H6" s="20"/>
    </row>
    <row r="7" spans="1:8" s="1" customFormat="1" ht="16.5" customHeight="1" x14ac:dyDescent="0.2">
      <c r="B7" s="20"/>
      <c r="C7" s="27" t="s">
        <v>22</v>
      </c>
      <c r="D7" s="55" t="str">
        <f>'Rekapitulace stavby'!AN8</f>
        <v>16. 3. 2022</v>
      </c>
      <c r="H7" s="20"/>
    </row>
    <row r="8" spans="1:8" s="2" customFormat="1" ht="10.9" customHeight="1" x14ac:dyDescent="0.2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 x14ac:dyDescent="0.2">
      <c r="A9" s="116"/>
      <c r="B9" s="117"/>
      <c r="C9" s="118" t="s">
        <v>57</v>
      </c>
      <c r="D9" s="119" t="s">
        <v>58</v>
      </c>
      <c r="E9" s="119" t="s">
        <v>107</v>
      </c>
      <c r="F9" s="120" t="s">
        <v>421</v>
      </c>
      <c r="G9" s="116"/>
      <c r="H9" s="117"/>
    </row>
    <row r="10" spans="1:8" s="2" customFormat="1" ht="26.45" customHeight="1" x14ac:dyDescent="0.2">
      <c r="A10" s="32"/>
      <c r="B10" s="33"/>
      <c r="C10" s="192" t="s">
        <v>14</v>
      </c>
      <c r="D10" s="192" t="s">
        <v>17</v>
      </c>
      <c r="E10" s="32"/>
      <c r="F10" s="32"/>
      <c r="G10" s="32"/>
      <c r="H10" s="33"/>
    </row>
    <row r="11" spans="1:8" s="2" customFormat="1" ht="16.899999999999999" customHeight="1" x14ac:dyDescent="0.2">
      <c r="A11" s="32"/>
      <c r="B11" s="33"/>
      <c r="C11" s="193" t="s">
        <v>86</v>
      </c>
      <c r="D11" s="194" t="s">
        <v>1</v>
      </c>
      <c r="E11" s="195" t="s">
        <v>1</v>
      </c>
      <c r="F11" s="196">
        <v>72.180000000000007</v>
      </c>
      <c r="G11" s="32"/>
      <c r="H11" s="33"/>
    </row>
    <row r="12" spans="1:8" s="2" customFormat="1" ht="16.899999999999999" customHeight="1" x14ac:dyDescent="0.2">
      <c r="A12" s="32"/>
      <c r="B12" s="33"/>
      <c r="C12" s="197" t="s">
        <v>1</v>
      </c>
      <c r="D12" s="197" t="s">
        <v>363</v>
      </c>
      <c r="E12" s="17" t="s">
        <v>1</v>
      </c>
      <c r="F12" s="198">
        <v>6.0250000000000004</v>
      </c>
      <c r="G12" s="32"/>
      <c r="H12" s="33"/>
    </row>
    <row r="13" spans="1:8" s="2" customFormat="1" ht="16.899999999999999" customHeight="1" x14ac:dyDescent="0.2">
      <c r="A13" s="32"/>
      <c r="B13" s="33"/>
      <c r="C13" s="197" t="s">
        <v>1</v>
      </c>
      <c r="D13" s="197" t="s">
        <v>364</v>
      </c>
      <c r="E13" s="17" t="s">
        <v>1</v>
      </c>
      <c r="F13" s="198">
        <v>33.005000000000003</v>
      </c>
      <c r="G13" s="32"/>
      <c r="H13" s="33"/>
    </row>
    <row r="14" spans="1:8" s="2" customFormat="1" ht="16.899999999999999" customHeight="1" x14ac:dyDescent="0.2">
      <c r="A14" s="32"/>
      <c r="B14" s="33"/>
      <c r="C14" s="197" t="s">
        <v>1</v>
      </c>
      <c r="D14" s="197" t="s">
        <v>365</v>
      </c>
      <c r="E14" s="17" t="s">
        <v>1</v>
      </c>
      <c r="F14" s="198">
        <v>33.15</v>
      </c>
      <c r="G14" s="32"/>
      <c r="H14" s="33"/>
    </row>
    <row r="15" spans="1:8" s="2" customFormat="1" ht="16.899999999999999" customHeight="1" x14ac:dyDescent="0.2">
      <c r="A15" s="32"/>
      <c r="B15" s="33"/>
      <c r="C15" s="197" t="s">
        <v>86</v>
      </c>
      <c r="D15" s="197" t="s">
        <v>167</v>
      </c>
      <c r="E15" s="17" t="s">
        <v>1</v>
      </c>
      <c r="F15" s="198">
        <v>72.180000000000007</v>
      </c>
      <c r="G15" s="32"/>
      <c r="H15" s="33"/>
    </row>
    <row r="16" spans="1:8" s="2" customFormat="1" ht="16.899999999999999" customHeight="1" x14ac:dyDescent="0.2">
      <c r="A16" s="32"/>
      <c r="B16" s="33"/>
      <c r="C16" s="199" t="s">
        <v>422</v>
      </c>
      <c r="D16" s="32"/>
      <c r="E16" s="32"/>
      <c r="F16" s="32"/>
      <c r="G16" s="32"/>
      <c r="H16" s="33"/>
    </row>
    <row r="17" spans="1:8" s="2" customFormat="1" ht="16.899999999999999" customHeight="1" x14ac:dyDescent="0.2">
      <c r="A17" s="32"/>
      <c r="B17" s="33"/>
      <c r="C17" s="197" t="s">
        <v>360</v>
      </c>
      <c r="D17" s="197" t="s">
        <v>361</v>
      </c>
      <c r="E17" s="17" t="s">
        <v>338</v>
      </c>
      <c r="F17" s="198">
        <v>72.180000000000007</v>
      </c>
      <c r="G17" s="32"/>
      <c r="H17" s="33"/>
    </row>
    <row r="18" spans="1:8" s="2" customFormat="1" ht="16.899999999999999" customHeight="1" x14ac:dyDescent="0.2">
      <c r="A18" s="32"/>
      <c r="B18" s="33"/>
      <c r="C18" s="197" t="s">
        <v>347</v>
      </c>
      <c r="D18" s="197" t="s">
        <v>348</v>
      </c>
      <c r="E18" s="17" t="s">
        <v>338</v>
      </c>
      <c r="F18" s="198">
        <v>199.56</v>
      </c>
      <c r="G18" s="32"/>
      <c r="H18" s="33"/>
    </row>
    <row r="19" spans="1:8" s="2" customFormat="1" ht="16.899999999999999" customHeight="1" x14ac:dyDescent="0.2">
      <c r="A19" s="32"/>
      <c r="B19" s="33"/>
      <c r="C19" s="197" t="s">
        <v>367</v>
      </c>
      <c r="D19" s="197" t="s">
        <v>368</v>
      </c>
      <c r="E19" s="17" t="s">
        <v>338</v>
      </c>
      <c r="F19" s="198">
        <v>1371.42</v>
      </c>
      <c r="G19" s="32"/>
      <c r="H19" s="33"/>
    </row>
    <row r="20" spans="1:8" s="2" customFormat="1" ht="22.5" x14ac:dyDescent="0.2">
      <c r="A20" s="32"/>
      <c r="B20" s="33"/>
      <c r="C20" s="197" t="s">
        <v>382</v>
      </c>
      <c r="D20" s="197" t="s">
        <v>383</v>
      </c>
      <c r="E20" s="17" t="s">
        <v>338</v>
      </c>
      <c r="F20" s="198">
        <v>72.180000000000007</v>
      </c>
      <c r="G20" s="32"/>
      <c r="H20" s="33"/>
    </row>
    <row r="21" spans="1:8" s="2" customFormat="1" ht="16.899999999999999" customHeight="1" x14ac:dyDescent="0.2">
      <c r="A21" s="32"/>
      <c r="B21" s="33"/>
      <c r="C21" s="193" t="s">
        <v>83</v>
      </c>
      <c r="D21" s="194" t="s">
        <v>1</v>
      </c>
      <c r="E21" s="195" t="s">
        <v>1</v>
      </c>
      <c r="F21" s="196">
        <v>199.56</v>
      </c>
      <c r="G21" s="32"/>
      <c r="H21" s="33"/>
    </row>
    <row r="22" spans="1:8" s="2" customFormat="1" ht="16.899999999999999" customHeight="1" x14ac:dyDescent="0.2">
      <c r="A22" s="32"/>
      <c r="B22" s="33"/>
      <c r="C22" s="197" t="s">
        <v>1</v>
      </c>
      <c r="D22" s="197" t="s">
        <v>350</v>
      </c>
      <c r="E22" s="17" t="s">
        <v>1</v>
      </c>
      <c r="F22" s="198">
        <v>341.94</v>
      </c>
      <c r="G22" s="32"/>
      <c r="H22" s="33"/>
    </row>
    <row r="23" spans="1:8" s="2" customFormat="1" ht="16.899999999999999" customHeight="1" x14ac:dyDescent="0.2">
      <c r="A23" s="32"/>
      <c r="B23" s="33"/>
      <c r="C23" s="197" t="s">
        <v>1</v>
      </c>
      <c r="D23" s="197" t="s">
        <v>351</v>
      </c>
      <c r="E23" s="17" t="s">
        <v>1</v>
      </c>
      <c r="F23" s="198">
        <v>-72.180000000000007</v>
      </c>
      <c r="G23" s="32"/>
      <c r="H23" s="33"/>
    </row>
    <row r="24" spans="1:8" s="2" customFormat="1" ht="16.899999999999999" customHeight="1" x14ac:dyDescent="0.2">
      <c r="A24" s="32"/>
      <c r="B24" s="33"/>
      <c r="C24" s="197" t="s">
        <v>1</v>
      </c>
      <c r="D24" s="197" t="s">
        <v>352</v>
      </c>
      <c r="E24" s="17" t="s">
        <v>1</v>
      </c>
      <c r="F24" s="198">
        <v>-3.9</v>
      </c>
      <c r="G24" s="32"/>
      <c r="H24" s="33"/>
    </row>
    <row r="25" spans="1:8" s="2" customFormat="1" ht="16.899999999999999" customHeight="1" x14ac:dyDescent="0.2">
      <c r="A25" s="32"/>
      <c r="B25" s="33"/>
      <c r="C25" s="197" t="s">
        <v>1</v>
      </c>
      <c r="D25" s="197" t="s">
        <v>353</v>
      </c>
      <c r="E25" s="17" t="s">
        <v>1</v>
      </c>
      <c r="F25" s="198">
        <v>-66.3</v>
      </c>
      <c r="G25" s="32"/>
      <c r="H25" s="33"/>
    </row>
    <row r="26" spans="1:8" s="2" customFormat="1" ht="16.899999999999999" customHeight="1" x14ac:dyDescent="0.2">
      <c r="A26" s="32"/>
      <c r="B26" s="33"/>
      <c r="C26" s="197" t="s">
        <v>83</v>
      </c>
      <c r="D26" s="197" t="s">
        <v>167</v>
      </c>
      <c r="E26" s="17" t="s">
        <v>1</v>
      </c>
      <c r="F26" s="198">
        <v>199.56</v>
      </c>
      <c r="G26" s="32"/>
      <c r="H26" s="33"/>
    </row>
    <row r="27" spans="1:8" s="2" customFormat="1" ht="16.899999999999999" customHeight="1" x14ac:dyDescent="0.2">
      <c r="A27" s="32"/>
      <c r="B27" s="33"/>
      <c r="C27" s="199" t="s">
        <v>422</v>
      </c>
      <c r="D27" s="32"/>
      <c r="E27" s="32"/>
      <c r="F27" s="32"/>
      <c r="G27" s="32"/>
      <c r="H27" s="33"/>
    </row>
    <row r="28" spans="1:8" s="2" customFormat="1" ht="16.899999999999999" customHeight="1" x14ac:dyDescent="0.2">
      <c r="A28" s="32"/>
      <c r="B28" s="33"/>
      <c r="C28" s="197" t="s">
        <v>347</v>
      </c>
      <c r="D28" s="197" t="s">
        <v>348</v>
      </c>
      <c r="E28" s="17" t="s">
        <v>338</v>
      </c>
      <c r="F28" s="198">
        <v>199.56</v>
      </c>
      <c r="G28" s="32"/>
      <c r="H28" s="33"/>
    </row>
    <row r="29" spans="1:8" s="2" customFormat="1" ht="16.899999999999999" customHeight="1" x14ac:dyDescent="0.2">
      <c r="A29" s="32"/>
      <c r="B29" s="33"/>
      <c r="C29" s="197" t="s">
        <v>355</v>
      </c>
      <c r="D29" s="197" t="s">
        <v>356</v>
      </c>
      <c r="E29" s="17" t="s">
        <v>338</v>
      </c>
      <c r="F29" s="198">
        <v>3791.64</v>
      </c>
      <c r="G29" s="32"/>
      <c r="H29" s="33"/>
    </row>
    <row r="30" spans="1:8" s="2" customFormat="1" ht="22.5" x14ac:dyDescent="0.2">
      <c r="A30" s="32"/>
      <c r="B30" s="33"/>
      <c r="C30" s="197" t="s">
        <v>386</v>
      </c>
      <c r="D30" s="197" t="s">
        <v>387</v>
      </c>
      <c r="E30" s="17" t="s">
        <v>338</v>
      </c>
      <c r="F30" s="198">
        <v>199.56</v>
      </c>
      <c r="G30" s="32"/>
      <c r="H30" s="33"/>
    </row>
    <row r="31" spans="1:8" s="2" customFormat="1" ht="7.35" customHeight="1" x14ac:dyDescent="0.2">
      <c r="A31" s="32"/>
      <c r="B31" s="47"/>
      <c r="C31" s="48"/>
      <c r="D31" s="48"/>
      <c r="E31" s="48"/>
      <c r="F31" s="48"/>
      <c r="G31" s="48"/>
      <c r="H31" s="33"/>
    </row>
    <row r="32" spans="1:8" s="2" customFormat="1" x14ac:dyDescent="0.2">
      <c r="A32" s="32"/>
      <c r="B32" s="32"/>
      <c r="C32" s="32"/>
      <c r="D32" s="32"/>
      <c r="E32" s="32"/>
      <c r="F32" s="32"/>
      <c r="G32" s="32"/>
      <c r="H32" s="32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Mesto1050 - Oprava chodní...</vt:lpstr>
      <vt:lpstr>Seznam figur</vt:lpstr>
      <vt:lpstr>'Mesto1050 - Oprava chodní...'!Názvy_tisku</vt:lpstr>
      <vt:lpstr>'Rekapitulace stavby'!Názvy_tisku</vt:lpstr>
      <vt:lpstr>'Seznam figur'!Názvy_tisku</vt:lpstr>
      <vt:lpstr>'Mesto1050 - Oprava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2022-03-23T09:49:04Z</dcterms:created>
  <dcterms:modified xsi:type="dcterms:W3CDTF">2022-03-23T09:54:59Z</dcterms:modified>
</cp:coreProperties>
</file>